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hD Bath 2015 - 2019\PhD Experimental Data\Datasets\ZSM-5 Minilith_A Unique Structured Catalyst for the Methanol to Gasoline Process\Data Analysis Workbook\"/>
    </mc:Choice>
  </mc:AlternateContent>
  <bookViews>
    <workbookView xWindow="0" yWindow="0" windowWidth="19200" windowHeight="6945" tabRatio="674" activeTab="3"/>
  </bookViews>
  <sheets>
    <sheet name="Sheet5" sheetId="5" r:id="rId1"/>
    <sheet name="Catalytic Test_particle_6mg" sheetId="6" r:id="rId2"/>
    <sheet name="Catalytic Test_Minilith Powder" sheetId="12" r:id="rId3"/>
    <sheet name="Minilith Stability" sheetId="13" r:id="rId4"/>
    <sheet name="Particle Stability" sheetId="14" r:id="rId5"/>
  </sheets>
  <definedNames>
    <definedName name="solver_adj" localSheetId="2" hidden="1">'Catalytic Test_Minilith Powder'!$BE$16:$BE$19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'Catalytic Test_Minilith Powder'!$BB$48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84" i="12" l="1"/>
  <c r="AK84" i="12" s="1"/>
  <c r="AJ84" i="12"/>
  <c r="AI85" i="12"/>
  <c r="AJ85" i="12"/>
  <c r="AK85" i="12"/>
  <c r="AL85" i="12" s="1"/>
  <c r="AI86" i="12"/>
  <c r="AK86" i="12" s="1"/>
  <c r="AJ86" i="12"/>
  <c r="AI87" i="12"/>
  <c r="AJ87" i="12"/>
  <c r="AI88" i="12"/>
  <c r="AK88" i="12" s="1"/>
  <c r="AJ88" i="12"/>
  <c r="AI18" i="12"/>
  <c r="AK18" i="12" s="1"/>
  <c r="AJ18" i="12"/>
  <c r="AI19" i="12"/>
  <c r="AK19" i="12" s="1"/>
  <c r="AJ19" i="12"/>
  <c r="AI20" i="12"/>
  <c r="AK20" i="12" s="1"/>
  <c r="AJ20" i="12"/>
  <c r="AI21" i="12"/>
  <c r="AJ21" i="12"/>
  <c r="AK21" i="12" s="1"/>
  <c r="AI22" i="12"/>
  <c r="AJ22" i="12"/>
  <c r="AI23" i="12"/>
  <c r="AJ23" i="12"/>
  <c r="AI24" i="12"/>
  <c r="AJ24" i="12"/>
  <c r="AK24" i="12"/>
  <c r="AI25" i="12"/>
  <c r="AK25" i="12" s="1"/>
  <c r="AJ25" i="12"/>
  <c r="AI26" i="12"/>
  <c r="AJ26" i="12"/>
  <c r="AI27" i="12"/>
  <c r="AJ27" i="12"/>
  <c r="AM88" i="12" l="1"/>
  <c r="AL88" i="12"/>
  <c r="AK26" i="12"/>
  <c r="AK87" i="12"/>
  <c r="AL87" i="12" s="1"/>
  <c r="AK27" i="12"/>
  <c r="AK22" i="12"/>
  <c r="AK23" i="12"/>
  <c r="AM84" i="12"/>
  <c r="AL84" i="12"/>
  <c r="AM87" i="12"/>
  <c r="AM86" i="12"/>
  <c r="AL86" i="12"/>
  <c r="AM85" i="12"/>
  <c r="AF13" i="6"/>
  <c r="AH13" i="6" s="1"/>
  <c r="AG13" i="6"/>
  <c r="AF14" i="6"/>
  <c r="AH14" i="6" s="1"/>
  <c r="AI14" i="6" s="1"/>
  <c r="AG14" i="6"/>
  <c r="AF15" i="6"/>
  <c r="AG15" i="6"/>
  <c r="AF16" i="6"/>
  <c r="AH16" i="6" s="1"/>
  <c r="AG16" i="6"/>
  <c r="AF17" i="6"/>
  <c r="AH17" i="6" s="1"/>
  <c r="AG17" i="6"/>
  <c r="AF18" i="6"/>
  <c r="AH18" i="6" s="1"/>
  <c r="AI18" i="6" s="1"/>
  <c r="AG18" i="6"/>
  <c r="AF19" i="6"/>
  <c r="AG19" i="6"/>
  <c r="AF20" i="6"/>
  <c r="AH20" i="6" s="1"/>
  <c r="AG20" i="6"/>
  <c r="AF21" i="6"/>
  <c r="AG21" i="6"/>
  <c r="AH21" i="6"/>
  <c r="AJ21" i="6" s="1"/>
  <c r="AF22" i="6"/>
  <c r="AG22" i="6"/>
  <c r="AH22" i="6"/>
  <c r="AI22" i="6" s="1"/>
  <c r="AJ17" i="6" l="1"/>
  <c r="AI17" i="6"/>
  <c r="AJ13" i="6"/>
  <c r="AI13" i="6"/>
  <c r="AH15" i="6"/>
  <c r="AH19" i="6"/>
  <c r="AJ19" i="6" s="1"/>
  <c r="AI21" i="6"/>
  <c r="AI16" i="6"/>
  <c r="AJ16" i="6"/>
  <c r="AI15" i="6"/>
  <c r="AJ15" i="6"/>
  <c r="AI19" i="6"/>
  <c r="AI20" i="6"/>
  <c r="AJ20" i="6"/>
  <c r="AJ22" i="6"/>
  <c r="AJ18" i="6"/>
  <c r="AJ14" i="6"/>
  <c r="AF21" i="14" l="1"/>
  <c r="AH21" i="14" s="1"/>
  <c r="AG21" i="14"/>
  <c r="AF22" i="14"/>
  <c r="AG22" i="14"/>
  <c r="AF23" i="14"/>
  <c r="AH23" i="14" s="1"/>
  <c r="AG23" i="14"/>
  <c r="AF24" i="14"/>
  <c r="AG24" i="14"/>
  <c r="AH24" i="14" s="1"/>
  <c r="AI24" i="14" s="1"/>
  <c r="AF25" i="14"/>
  <c r="AG25" i="14"/>
  <c r="AF26" i="14"/>
  <c r="AH26" i="14" s="1"/>
  <c r="AG26" i="14"/>
  <c r="AF27" i="14"/>
  <c r="AH27" i="14" s="1"/>
  <c r="AG27" i="14"/>
  <c r="AF28" i="14"/>
  <c r="AH28" i="14" s="1"/>
  <c r="AI28" i="14" s="1"/>
  <c r="AG28" i="14"/>
  <c r="AF29" i="14"/>
  <c r="AG29" i="14"/>
  <c r="AF30" i="14"/>
  <c r="AH30" i="14" s="1"/>
  <c r="AG30" i="14"/>
  <c r="AF31" i="14"/>
  <c r="AG31" i="14"/>
  <c r="AF32" i="14"/>
  <c r="AH32" i="14" s="1"/>
  <c r="AI32" i="14" s="1"/>
  <c r="AG32" i="14"/>
  <c r="AF33" i="14"/>
  <c r="AH33" i="14" s="1"/>
  <c r="AG33" i="14"/>
  <c r="AF34" i="14"/>
  <c r="AH34" i="14" s="1"/>
  <c r="AG34" i="14"/>
  <c r="AF35" i="14"/>
  <c r="AH35" i="14" s="1"/>
  <c r="AG35" i="14"/>
  <c r="AF36" i="14"/>
  <c r="AG36" i="14"/>
  <c r="AH36" i="14"/>
  <c r="AI36" i="14" s="1"/>
  <c r="AF37" i="14"/>
  <c r="AG37" i="14"/>
  <c r="AF38" i="14"/>
  <c r="AG38" i="14"/>
  <c r="AF39" i="14"/>
  <c r="AH39" i="14" s="1"/>
  <c r="AG39" i="14"/>
  <c r="AF40" i="14"/>
  <c r="AH40" i="14" s="1"/>
  <c r="AI40" i="14" s="1"/>
  <c r="AG40" i="14"/>
  <c r="AF41" i="14"/>
  <c r="AG41" i="14"/>
  <c r="AF42" i="14"/>
  <c r="AH42" i="14" s="1"/>
  <c r="AG42" i="14"/>
  <c r="AF43" i="14"/>
  <c r="AH43" i="14" s="1"/>
  <c r="AG43" i="14"/>
  <c r="AF44" i="14"/>
  <c r="AH44" i="14" s="1"/>
  <c r="AI44" i="14" s="1"/>
  <c r="AG44" i="14"/>
  <c r="AF45" i="14"/>
  <c r="AG45" i="14"/>
  <c r="AF46" i="14"/>
  <c r="AG46" i="14"/>
  <c r="AF47" i="14"/>
  <c r="AG47" i="14"/>
  <c r="AF48" i="14"/>
  <c r="AG48" i="14"/>
  <c r="AH48" i="14"/>
  <c r="AI48" i="14" s="1"/>
  <c r="AF49" i="14"/>
  <c r="AH49" i="14" s="1"/>
  <c r="AG49" i="14"/>
  <c r="AF50" i="14"/>
  <c r="AG50" i="14"/>
  <c r="AF51" i="14"/>
  <c r="AH51" i="14" s="1"/>
  <c r="AG51" i="14"/>
  <c r="AF52" i="14"/>
  <c r="AG52" i="14"/>
  <c r="AH52" i="14"/>
  <c r="AI52" i="14" s="1"/>
  <c r="AF53" i="14"/>
  <c r="AG53" i="14"/>
  <c r="AF54" i="14"/>
  <c r="AG54" i="14"/>
  <c r="AF55" i="14"/>
  <c r="AH55" i="14" s="1"/>
  <c r="AG55" i="14"/>
  <c r="AF56" i="14"/>
  <c r="AH56" i="14" s="1"/>
  <c r="AI56" i="14" s="1"/>
  <c r="AG56" i="14"/>
  <c r="AF57" i="14"/>
  <c r="AG57" i="14"/>
  <c r="AF58" i="14"/>
  <c r="AH58" i="14" s="1"/>
  <c r="AG58" i="14"/>
  <c r="AF59" i="14"/>
  <c r="AG59" i="14"/>
  <c r="AF60" i="14"/>
  <c r="AH60" i="14" s="1"/>
  <c r="AI60" i="14" s="1"/>
  <c r="AG60" i="14"/>
  <c r="AF61" i="14"/>
  <c r="AG61" i="14"/>
  <c r="AF62" i="14"/>
  <c r="AH62" i="14" s="1"/>
  <c r="AG62" i="14"/>
  <c r="AF63" i="14"/>
  <c r="AG63" i="14"/>
  <c r="AF64" i="14"/>
  <c r="AH64" i="14" s="1"/>
  <c r="AI64" i="14" s="1"/>
  <c r="AG64" i="14"/>
  <c r="AF65" i="14"/>
  <c r="AG65" i="14"/>
  <c r="AF66" i="14"/>
  <c r="AG66" i="14"/>
  <c r="AF67" i="14"/>
  <c r="AG67" i="14"/>
  <c r="AF68" i="14"/>
  <c r="AG68" i="14"/>
  <c r="AF69" i="14"/>
  <c r="AG69" i="14"/>
  <c r="AF70" i="14"/>
  <c r="AH70" i="14" s="1"/>
  <c r="AG70" i="14"/>
  <c r="AF71" i="14"/>
  <c r="AG71" i="14"/>
  <c r="AF72" i="14"/>
  <c r="AH72" i="14" s="1"/>
  <c r="AG72" i="14"/>
  <c r="AF73" i="14"/>
  <c r="AG73" i="14"/>
  <c r="AF74" i="14"/>
  <c r="AH74" i="14" s="1"/>
  <c r="AI74" i="14" s="1"/>
  <c r="AG74" i="14"/>
  <c r="AF75" i="14"/>
  <c r="AG75" i="14"/>
  <c r="AF76" i="14"/>
  <c r="AG76" i="14"/>
  <c r="AH76" i="14"/>
  <c r="AF77" i="14"/>
  <c r="AG77" i="14"/>
  <c r="AF78" i="14"/>
  <c r="AG78" i="14"/>
  <c r="AF79" i="14"/>
  <c r="AH79" i="14" s="1"/>
  <c r="AG79" i="14"/>
  <c r="AF80" i="14"/>
  <c r="AG80" i="14"/>
  <c r="AF81" i="14"/>
  <c r="AG81" i="14"/>
  <c r="AF82" i="14"/>
  <c r="AH82" i="14" s="1"/>
  <c r="AG82" i="14"/>
  <c r="AF83" i="14"/>
  <c r="AG83" i="14"/>
  <c r="AF84" i="14"/>
  <c r="AG84" i="14"/>
  <c r="AH84" i="14"/>
  <c r="AF85" i="14"/>
  <c r="AH85" i="14" s="1"/>
  <c r="AG85" i="14"/>
  <c r="AF86" i="14"/>
  <c r="AG86" i="14"/>
  <c r="AF87" i="14"/>
  <c r="AG87" i="14"/>
  <c r="AF88" i="14"/>
  <c r="AH88" i="14" s="1"/>
  <c r="AG88" i="14"/>
  <c r="AF89" i="14"/>
  <c r="AG89" i="14"/>
  <c r="AF90" i="14"/>
  <c r="AH90" i="14" s="1"/>
  <c r="AI90" i="14" s="1"/>
  <c r="AG90" i="14"/>
  <c r="AF91" i="14"/>
  <c r="AG91" i="14"/>
  <c r="AF92" i="14"/>
  <c r="AG92" i="14"/>
  <c r="AH92" i="14"/>
  <c r="AF93" i="14"/>
  <c r="AG93" i="14"/>
  <c r="AF94" i="14"/>
  <c r="AG94" i="14"/>
  <c r="AF95" i="14"/>
  <c r="AH95" i="14" s="1"/>
  <c r="AG95" i="14"/>
  <c r="AF96" i="14"/>
  <c r="AH96" i="14" s="1"/>
  <c r="AG96" i="14"/>
  <c r="AF97" i="14"/>
  <c r="AG97" i="14"/>
  <c r="AF98" i="14"/>
  <c r="AH98" i="14" s="1"/>
  <c r="AG98" i="14"/>
  <c r="AF99" i="14"/>
  <c r="AG99" i="14"/>
  <c r="AF100" i="14"/>
  <c r="AG100" i="14"/>
  <c r="AH100" i="14"/>
  <c r="AF101" i="14"/>
  <c r="AG101" i="14"/>
  <c r="AF102" i="14"/>
  <c r="AG102" i="14"/>
  <c r="AF103" i="14"/>
  <c r="AG103" i="14"/>
  <c r="AF104" i="14"/>
  <c r="AH104" i="14" s="1"/>
  <c r="AG104" i="14"/>
  <c r="AF105" i="14"/>
  <c r="AG105" i="14"/>
  <c r="AF106" i="14"/>
  <c r="AH106" i="14" s="1"/>
  <c r="AI106" i="14" s="1"/>
  <c r="AG106" i="14"/>
  <c r="AF107" i="14"/>
  <c r="AH107" i="14" s="1"/>
  <c r="AG107" i="14"/>
  <c r="AF108" i="14"/>
  <c r="AG108" i="14"/>
  <c r="AH108" i="14"/>
  <c r="AF109" i="14"/>
  <c r="AG109" i="14"/>
  <c r="AF110" i="14"/>
  <c r="AG110" i="14"/>
  <c r="AF111" i="14"/>
  <c r="AH111" i="14" s="1"/>
  <c r="AG111" i="14"/>
  <c r="AF112" i="14"/>
  <c r="AG112" i="14"/>
  <c r="AF113" i="14"/>
  <c r="AG113" i="14"/>
  <c r="AF114" i="14"/>
  <c r="AH114" i="14" s="1"/>
  <c r="AG114" i="14"/>
  <c r="AF115" i="14"/>
  <c r="AH115" i="14" s="1"/>
  <c r="AG115" i="14"/>
  <c r="AF116" i="14"/>
  <c r="AG116" i="14"/>
  <c r="AH116" i="14" s="1"/>
  <c r="AF117" i="14"/>
  <c r="AH117" i="14" s="1"/>
  <c r="AG117" i="14"/>
  <c r="AF118" i="14"/>
  <c r="AH118" i="14" s="1"/>
  <c r="AG118" i="14"/>
  <c r="AF119" i="14"/>
  <c r="AG119" i="14"/>
  <c r="AF120" i="14"/>
  <c r="AH120" i="14" s="1"/>
  <c r="AG120" i="14"/>
  <c r="AF121" i="14"/>
  <c r="AG121" i="14"/>
  <c r="AF122" i="14"/>
  <c r="AH122" i="14" s="1"/>
  <c r="AI122" i="14" s="1"/>
  <c r="AG122" i="14"/>
  <c r="AF123" i="14"/>
  <c r="AG123" i="14"/>
  <c r="AF124" i="14"/>
  <c r="AG124" i="14"/>
  <c r="AH124" i="14"/>
  <c r="AF125" i="14"/>
  <c r="AG125" i="14"/>
  <c r="AF126" i="14"/>
  <c r="AG126" i="14"/>
  <c r="AF127" i="14"/>
  <c r="AH127" i="14" s="1"/>
  <c r="AG127" i="14"/>
  <c r="AF128" i="14"/>
  <c r="AH128" i="14" s="1"/>
  <c r="AG128" i="14"/>
  <c r="AF129" i="14"/>
  <c r="AG129" i="14"/>
  <c r="AF130" i="14"/>
  <c r="AH130" i="14" s="1"/>
  <c r="AG130" i="14"/>
  <c r="AF131" i="14"/>
  <c r="AG131" i="14"/>
  <c r="AF132" i="14"/>
  <c r="AG132" i="14"/>
  <c r="AH132" i="14"/>
  <c r="AF133" i="14"/>
  <c r="AG133" i="14"/>
  <c r="AF134" i="14"/>
  <c r="AG134" i="14"/>
  <c r="AF135" i="14"/>
  <c r="AH135" i="14" s="1"/>
  <c r="AG135" i="14"/>
  <c r="AF136" i="14"/>
  <c r="AG136" i="14"/>
  <c r="AF137" i="14"/>
  <c r="AH137" i="14" s="1"/>
  <c r="AI137" i="14" s="1"/>
  <c r="AG137" i="14"/>
  <c r="AF138" i="14"/>
  <c r="AH138" i="14" s="1"/>
  <c r="AG138" i="14"/>
  <c r="AF139" i="14"/>
  <c r="AG139" i="14"/>
  <c r="AH139" i="14"/>
  <c r="AF140" i="14"/>
  <c r="AG140" i="14"/>
  <c r="AH140" i="14" s="1"/>
  <c r="AF141" i="14"/>
  <c r="AG141" i="14"/>
  <c r="AF142" i="14"/>
  <c r="AG142" i="14"/>
  <c r="AF143" i="14"/>
  <c r="AG143" i="14"/>
  <c r="AH143" i="14"/>
  <c r="AF144" i="14"/>
  <c r="AG144" i="14"/>
  <c r="AF145" i="14"/>
  <c r="AG145" i="14"/>
  <c r="AF146" i="14"/>
  <c r="AH146" i="14" s="1"/>
  <c r="AJ146" i="14" s="1"/>
  <c r="AG146" i="14"/>
  <c r="AF147" i="14"/>
  <c r="AG147" i="14"/>
  <c r="AH147" i="14"/>
  <c r="AF148" i="14"/>
  <c r="AG148" i="14"/>
  <c r="AH148" i="14" s="1"/>
  <c r="AF149" i="14"/>
  <c r="AG149" i="14"/>
  <c r="AF150" i="14"/>
  <c r="AH150" i="14" s="1"/>
  <c r="AJ150" i="14" s="1"/>
  <c r="AG150" i="14"/>
  <c r="AI150" i="14"/>
  <c r="AF151" i="14"/>
  <c r="AH151" i="14" s="1"/>
  <c r="AG151" i="14"/>
  <c r="AF152" i="14"/>
  <c r="AG152" i="14"/>
  <c r="AF153" i="14"/>
  <c r="AH153" i="14" s="1"/>
  <c r="AI153" i="14" s="1"/>
  <c r="AG153" i="14"/>
  <c r="AF154" i="14"/>
  <c r="AH154" i="14" s="1"/>
  <c r="AG154" i="14"/>
  <c r="AF155" i="14"/>
  <c r="AG155" i="14"/>
  <c r="AH155" i="14" s="1"/>
  <c r="AF156" i="14"/>
  <c r="AG156" i="14"/>
  <c r="AF157" i="14"/>
  <c r="AH157" i="14" s="1"/>
  <c r="AG157" i="14"/>
  <c r="AF158" i="14"/>
  <c r="AG158" i="14"/>
  <c r="AF159" i="14"/>
  <c r="AG159" i="14"/>
  <c r="AH159" i="14"/>
  <c r="AF160" i="14"/>
  <c r="AG160" i="14"/>
  <c r="AF161" i="14"/>
  <c r="AG161" i="14"/>
  <c r="AF162" i="14"/>
  <c r="AH162" i="14" s="1"/>
  <c r="AJ162" i="14" s="1"/>
  <c r="AG162" i="14"/>
  <c r="AF163" i="14"/>
  <c r="AG163" i="14"/>
  <c r="AH163" i="14"/>
  <c r="AF164" i="14"/>
  <c r="AG164" i="14"/>
  <c r="AH164" i="14" s="1"/>
  <c r="AF165" i="14"/>
  <c r="AG165" i="14"/>
  <c r="AF166" i="14"/>
  <c r="AG166" i="14"/>
  <c r="AF167" i="14"/>
  <c r="AH167" i="14" s="1"/>
  <c r="AG167" i="14"/>
  <c r="AF168" i="14"/>
  <c r="AG168" i="14"/>
  <c r="AH168" i="14" s="1"/>
  <c r="AF169" i="14"/>
  <c r="AH169" i="14" s="1"/>
  <c r="AI169" i="14" s="1"/>
  <c r="AG169" i="14"/>
  <c r="AF170" i="14"/>
  <c r="AG170" i="14"/>
  <c r="AF171" i="14"/>
  <c r="AG171" i="14"/>
  <c r="AH171" i="14" s="1"/>
  <c r="AF172" i="14"/>
  <c r="AG172" i="14"/>
  <c r="AF173" i="14"/>
  <c r="AH173" i="14" s="1"/>
  <c r="AG173" i="14"/>
  <c r="AF174" i="14"/>
  <c r="AG174" i="14"/>
  <c r="AF175" i="14"/>
  <c r="AG175" i="14"/>
  <c r="AH175" i="14"/>
  <c r="AF176" i="14"/>
  <c r="AG176" i="14"/>
  <c r="AF177" i="14"/>
  <c r="AG177" i="14"/>
  <c r="AF178" i="14"/>
  <c r="AH178" i="14" s="1"/>
  <c r="AJ178" i="14" s="1"/>
  <c r="AG178" i="14"/>
  <c r="AF179" i="14"/>
  <c r="AG179" i="14"/>
  <c r="AH179" i="14" s="1"/>
  <c r="AF180" i="14"/>
  <c r="AG180" i="14"/>
  <c r="AH180" i="14" s="1"/>
  <c r="AF181" i="14"/>
  <c r="AH181" i="14" s="1"/>
  <c r="AI181" i="14" s="1"/>
  <c r="AG181" i="14"/>
  <c r="AF182" i="14"/>
  <c r="AH182" i="14" s="1"/>
  <c r="AJ182" i="14" s="1"/>
  <c r="AG182" i="14"/>
  <c r="AI182" i="14"/>
  <c r="AF183" i="14"/>
  <c r="AH183" i="14" s="1"/>
  <c r="AG183" i="14"/>
  <c r="AF184" i="14"/>
  <c r="AG184" i="14"/>
  <c r="AH184" i="14" s="1"/>
  <c r="AF185" i="14"/>
  <c r="AH185" i="14" s="1"/>
  <c r="AI185" i="14" s="1"/>
  <c r="AG185" i="14"/>
  <c r="AF186" i="14"/>
  <c r="AG186" i="14"/>
  <c r="AF187" i="14"/>
  <c r="AG187" i="14"/>
  <c r="AH187" i="14"/>
  <c r="AF188" i="14"/>
  <c r="AG188" i="14"/>
  <c r="AF189" i="14"/>
  <c r="AG189" i="14"/>
  <c r="AF190" i="14"/>
  <c r="AG190" i="14"/>
  <c r="AF191" i="14"/>
  <c r="AG191" i="14"/>
  <c r="AH191" i="14"/>
  <c r="AF192" i="14"/>
  <c r="AG192" i="14"/>
  <c r="AF193" i="14"/>
  <c r="AG193" i="14"/>
  <c r="AF194" i="14"/>
  <c r="AH194" i="14" s="1"/>
  <c r="AJ194" i="14" s="1"/>
  <c r="AG194" i="14"/>
  <c r="AF195" i="14"/>
  <c r="AG195" i="14"/>
  <c r="AH195" i="14" s="1"/>
  <c r="AF196" i="14"/>
  <c r="AG196" i="14"/>
  <c r="AH196" i="14" s="1"/>
  <c r="AF197" i="14"/>
  <c r="AH197" i="14" s="1"/>
  <c r="AI197" i="14" s="1"/>
  <c r="AG197" i="14"/>
  <c r="AF198" i="14"/>
  <c r="AH198" i="14" s="1"/>
  <c r="AJ198" i="14" s="1"/>
  <c r="AG198" i="14"/>
  <c r="AI198" i="14"/>
  <c r="AF199" i="14"/>
  <c r="AH199" i="14" s="1"/>
  <c r="AG199" i="14"/>
  <c r="AF200" i="14"/>
  <c r="AG200" i="14"/>
  <c r="AF201" i="14"/>
  <c r="AH201" i="14" s="1"/>
  <c r="AI201" i="14" s="1"/>
  <c r="AG201" i="14"/>
  <c r="AF202" i="14"/>
  <c r="AH202" i="14" s="1"/>
  <c r="AG202" i="14"/>
  <c r="AF203" i="14"/>
  <c r="AG203" i="14"/>
  <c r="AH203" i="14"/>
  <c r="AF204" i="14"/>
  <c r="AG204" i="14"/>
  <c r="AF205" i="14"/>
  <c r="AG205" i="14"/>
  <c r="AF206" i="14"/>
  <c r="AG206" i="14"/>
  <c r="AF207" i="14"/>
  <c r="AG207" i="14"/>
  <c r="AH207" i="14"/>
  <c r="AF208" i="14"/>
  <c r="AG208" i="14"/>
  <c r="AF209" i="14"/>
  <c r="AG209" i="14"/>
  <c r="AF210" i="14"/>
  <c r="AH210" i="14" s="1"/>
  <c r="AJ210" i="14" s="1"/>
  <c r="AG210" i="14"/>
  <c r="AF211" i="14"/>
  <c r="AG211" i="14"/>
  <c r="AH211" i="14"/>
  <c r="AF212" i="14"/>
  <c r="AG212" i="14"/>
  <c r="AH212" i="14" s="1"/>
  <c r="AF213" i="14"/>
  <c r="AG213" i="14"/>
  <c r="AF214" i="14"/>
  <c r="AG214" i="14"/>
  <c r="AF215" i="14"/>
  <c r="AH215" i="14" s="1"/>
  <c r="AG215" i="14"/>
  <c r="AF216" i="14"/>
  <c r="AG216" i="14"/>
  <c r="AF217" i="14"/>
  <c r="AH217" i="14" s="1"/>
  <c r="AI217" i="14" s="1"/>
  <c r="AG217" i="14"/>
  <c r="AF218" i="14"/>
  <c r="AH218" i="14" s="1"/>
  <c r="AG218" i="14"/>
  <c r="AF219" i="14"/>
  <c r="AG219" i="14"/>
  <c r="AH219" i="14" s="1"/>
  <c r="AF220" i="14"/>
  <c r="AG220" i="14"/>
  <c r="AF221" i="14"/>
  <c r="AH221" i="14" s="1"/>
  <c r="AG221" i="14"/>
  <c r="AF222" i="14"/>
  <c r="AG222" i="14"/>
  <c r="AF223" i="14"/>
  <c r="AG223" i="14"/>
  <c r="AH223" i="14"/>
  <c r="AF224" i="14"/>
  <c r="AG224" i="14"/>
  <c r="AH224" i="14" s="1"/>
  <c r="AF225" i="14"/>
  <c r="AG225" i="14"/>
  <c r="AF226" i="14"/>
  <c r="AH226" i="14" s="1"/>
  <c r="AG226" i="14"/>
  <c r="AF227" i="14"/>
  <c r="AH227" i="14" s="1"/>
  <c r="AG227" i="14"/>
  <c r="AF228" i="14"/>
  <c r="AH228" i="14" s="1"/>
  <c r="AG228" i="14"/>
  <c r="AF229" i="14"/>
  <c r="AG229" i="14"/>
  <c r="AH229" i="14"/>
  <c r="AJ229" i="14" s="1"/>
  <c r="AF230" i="14"/>
  <c r="AG230" i="14"/>
  <c r="AH230" i="14"/>
  <c r="AI230" i="14" s="1"/>
  <c r="AF231" i="14"/>
  <c r="AH231" i="14" s="1"/>
  <c r="AG231" i="14"/>
  <c r="AF232" i="14"/>
  <c r="AG232" i="14"/>
  <c r="AF233" i="14"/>
  <c r="AH233" i="14" s="1"/>
  <c r="AJ233" i="14" s="1"/>
  <c r="AG233" i="14"/>
  <c r="AI233" i="14"/>
  <c r="AF234" i="14"/>
  <c r="AH234" i="14" s="1"/>
  <c r="AI234" i="14" s="1"/>
  <c r="AG234" i="14"/>
  <c r="AF235" i="14"/>
  <c r="AG235" i="14"/>
  <c r="AF236" i="14"/>
  <c r="AH236" i="14" s="1"/>
  <c r="AG236" i="14"/>
  <c r="AF237" i="14"/>
  <c r="AG237" i="14"/>
  <c r="AF238" i="14"/>
  <c r="AH238" i="14" s="1"/>
  <c r="AI238" i="14" s="1"/>
  <c r="AG238" i="14"/>
  <c r="AF239" i="14"/>
  <c r="AG239" i="14"/>
  <c r="AF240" i="14"/>
  <c r="AH240" i="14" s="1"/>
  <c r="AG240" i="14"/>
  <c r="AF241" i="14"/>
  <c r="AG241" i="14"/>
  <c r="AH241" i="14" s="1"/>
  <c r="AF242" i="14"/>
  <c r="AG242" i="14"/>
  <c r="AH242" i="14"/>
  <c r="AI242" i="14" s="1"/>
  <c r="AF243" i="14"/>
  <c r="AH243" i="14" s="1"/>
  <c r="AG243" i="14"/>
  <c r="AF244" i="14"/>
  <c r="AG244" i="14"/>
  <c r="AF245" i="14"/>
  <c r="AG245" i="14"/>
  <c r="AH245" i="14"/>
  <c r="AJ245" i="14" s="1"/>
  <c r="AI245" i="14"/>
  <c r="AG20" i="14"/>
  <c r="AF20" i="14"/>
  <c r="D21" i="14"/>
  <c r="E21" i="14" s="1"/>
  <c r="D22" i="14"/>
  <c r="E22" i="14" s="1"/>
  <c r="D23" i="14"/>
  <c r="E23" i="14" s="1"/>
  <c r="D24" i="14"/>
  <c r="E24" i="14"/>
  <c r="G24" i="14" s="1"/>
  <c r="F24" i="14"/>
  <c r="D25" i="14"/>
  <c r="E25" i="14" s="1"/>
  <c r="D26" i="14"/>
  <c r="E26" i="14" s="1"/>
  <c r="D27" i="14"/>
  <c r="E27" i="14" s="1"/>
  <c r="D28" i="14"/>
  <c r="E28" i="14" s="1"/>
  <c r="D29" i="14"/>
  <c r="E29" i="14" s="1"/>
  <c r="D30" i="14"/>
  <c r="E30" i="14" s="1"/>
  <c r="D31" i="14"/>
  <c r="E31" i="14" s="1"/>
  <c r="D32" i="14"/>
  <c r="E32" i="14" s="1"/>
  <c r="D33" i="14"/>
  <c r="E33" i="14" s="1"/>
  <c r="D34" i="14"/>
  <c r="E34" i="14" s="1"/>
  <c r="D35" i="14"/>
  <c r="E35" i="14" s="1"/>
  <c r="D36" i="14"/>
  <c r="E36" i="14" s="1"/>
  <c r="D37" i="14"/>
  <c r="E37" i="14" s="1"/>
  <c r="D38" i="14"/>
  <c r="E38" i="14" s="1"/>
  <c r="D39" i="14"/>
  <c r="E39" i="14" s="1"/>
  <c r="D40" i="14"/>
  <c r="E40" i="14"/>
  <c r="D41" i="14"/>
  <c r="E41" i="14" s="1"/>
  <c r="D42" i="14"/>
  <c r="E42" i="14" s="1"/>
  <c r="D43" i="14"/>
  <c r="E43" i="14" s="1"/>
  <c r="D44" i="14"/>
  <c r="E44" i="14"/>
  <c r="D45" i="14"/>
  <c r="E45" i="14" s="1"/>
  <c r="D46" i="14"/>
  <c r="E46" i="14" s="1"/>
  <c r="D47" i="14"/>
  <c r="E47" i="14" s="1"/>
  <c r="D48" i="14"/>
  <c r="E48" i="14"/>
  <c r="D49" i="14"/>
  <c r="E49" i="14" s="1"/>
  <c r="D50" i="14"/>
  <c r="E50" i="14" s="1"/>
  <c r="D51" i="14"/>
  <c r="E51" i="14"/>
  <c r="D52" i="14"/>
  <c r="E52" i="14" s="1"/>
  <c r="D53" i="14"/>
  <c r="E53" i="14" s="1"/>
  <c r="D54" i="14"/>
  <c r="E54" i="14" s="1"/>
  <c r="D55" i="14"/>
  <c r="E55" i="14" s="1"/>
  <c r="D56" i="14"/>
  <c r="E56" i="14" s="1"/>
  <c r="D57" i="14"/>
  <c r="E57" i="14" s="1"/>
  <c r="D58" i="14"/>
  <c r="E58" i="14" s="1"/>
  <c r="D59" i="14"/>
  <c r="E59" i="14" s="1"/>
  <c r="D60" i="14"/>
  <c r="E60" i="14"/>
  <c r="D61" i="14"/>
  <c r="E61" i="14" s="1"/>
  <c r="D62" i="14"/>
  <c r="E62" i="14" s="1"/>
  <c r="D63" i="14"/>
  <c r="E63" i="14" s="1"/>
  <c r="D64" i="14"/>
  <c r="E64" i="14" s="1"/>
  <c r="D65" i="14"/>
  <c r="E65" i="14" s="1"/>
  <c r="D66" i="14"/>
  <c r="E66" i="14" s="1"/>
  <c r="D67" i="14"/>
  <c r="E67" i="14"/>
  <c r="D68" i="14"/>
  <c r="E68" i="14"/>
  <c r="D69" i="14"/>
  <c r="E69" i="14" s="1"/>
  <c r="D70" i="14"/>
  <c r="E70" i="14" s="1"/>
  <c r="D71" i="14"/>
  <c r="E71" i="14" s="1"/>
  <c r="D72" i="14"/>
  <c r="E72" i="14" s="1"/>
  <c r="D73" i="14"/>
  <c r="E73" i="14" s="1"/>
  <c r="D74" i="14"/>
  <c r="E74" i="14" s="1"/>
  <c r="D75" i="14"/>
  <c r="E75" i="14" s="1"/>
  <c r="D76" i="14"/>
  <c r="E76" i="14" s="1"/>
  <c r="D77" i="14"/>
  <c r="E77" i="14" s="1"/>
  <c r="D78" i="14"/>
  <c r="E78" i="14" s="1"/>
  <c r="D79" i="14"/>
  <c r="E79" i="14" s="1"/>
  <c r="D80" i="14"/>
  <c r="E80" i="14" s="1"/>
  <c r="D81" i="14"/>
  <c r="E81" i="14" s="1"/>
  <c r="D82" i="14"/>
  <c r="E82" i="14" s="1"/>
  <c r="D83" i="14"/>
  <c r="E83" i="14" s="1"/>
  <c r="D84" i="14"/>
  <c r="E84" i="14"/>
  <c r="D85" i="14"/>
  <c r="E85" i="14" s="1"/>
  <c r="D86" i="14"/>
  <c r="E86" i="14" s="1"/>
  <c r="D87" i="14"/>
  <c r="E87" i="14" s="1"/>
  <c r="D88" i="14"/>
  <c r="E88" i="14" s="1"/>
  <c r="D89" i="14"/>
  <c r="E89" i="14" s="1"/>
  <c r="D90" i="14"/>
  <c r="E90" i="14" s="1"/>
  <c r="D91" i="14"/>
  <c r="E91" i="14"/>
  <c r="D92" i="14"/>
  <c r="E92" i="14"/>
  <c r="D93" i="14"/>
  <c r="E93" i="14" s="1"/>
  <c r="D94" i="14"/>
  <c r="E94" i="14" s="1"/>
  <c r="D95" i="14"/>
  <c r="E95" i="14" s="1"/>
  <c r="D96" i="14"/>
  <c r="E96" i="14" s="1"/>
  <c r="D97" i="14"/>
  <c r="E97" i="14"/>
  <c r="D98" i="14"/>
  <c r="E98" i="14" s="1"/>
  <c r="D99" i="14"/>
  <c r="E99" i="14"/>
  <c r="D100" i="14"/>
  <c r="E100" i="14" s="1"/>
  <c r="D101" i="14"/>
  <c r="E101" i="14" s="1"/>
  <c r="D102" i="14"/>
  <c r="E102" i="14" s="1"/>
  <c r="D103" i="14"/>
  <c r="E103" i="14" s="1"/>
  <c r="D104" i="14"/>
  <c r="E104" i="14" s="1"/>
  <c r="D105" i="14"/>
  <c r="E105" i="14"/>
  <c r="D106" i="14"/>
  <c r="E106" i="14" s="1"/>
  <c r="D107" i="14"/>
  <c r="E107" i="14"/>
  <c r="D108" i="14"/>
  <c r="E108" i="14"/>
  <c r="D109" i="14"/>
  <c r="E109" i="14" s="1"/>
  <c r="D110" i="14"/>
  <c r="E110" i="14" s="1"/>
  <c r="D111" i="14"/>
  <c r="E111" i="14" s="1"/>
  <c r="D112" i="14"/>
  <c r="E112" i="14" s="1"/>
  <c r="D113" i="14"/>
  <c r="E113" i="14"/>
  <c r="D114" i="14"/>
  <c r="E114" i="14" s="1"/>
  <c r="D115" i="14"/>
  <c r="E115" i="14" s="1"/>
  <c r="D116" i="14"/>
  <c r="E116" i="14"/>
  <c r="D117" i="14"/>
  <c r="E117" i="14" s="1"/>
  <c r="D118" i="14"/>
  <c r="E118" i="14" s="1"/>
  <c r="D119" i="14"/>
  <c r="E119" i="14" s="1"/>
  <c r="D120" i="14"/>
  <c r="E120" i="14" s="1"/>
  <c r="D121" i="14"/>
  <c r="E121" i="14" s="1"/>
  <c r="D122" i="14"/>
  <c r="E122" i="14" s="1"/>
  <c r="D123" i="14"/>
  <c r="E123" i="14" s="1"/>
  <c r="D124" i="14"/>
  <c r="E124" i="14" s="1"/>
  <c r="D125" i="14"/>
  <c r="E125" i="14" s="1"/>
  <c r="D126" i="14"/>
  <c r="E126" i="14" s="1"/>
  <c r="D127" i="14"/>
  <c r="E127" i="14" s="1"/>
  <c r="D128" i="14"/>
  <c r="E128" i="14" s="1"/>
  <c r="D129" i="14"/>
  <c r="E129" i="14" s="1"/>
  <c r="D130" i="14"/>
  <c r="E130" i="14" s="1"/>
  <c r="D131" i="14"/>
  <c r="E131" i="14" s="1"/>
  <c r="D132" i="14"/>
  <c r="E132" i="14"/>
  <c r="D133" i="14"/>
  <c r="E133" i="14" s="1"/>
  <c r="D134" i="14"/>
  <c r="E134" i="14" s="1"/>
  <c r="D135" i="14"/>
  <c r="E135" i="14" s="1"/>
  <c r="D136" i="14"/>
  <c r="E136" i="14" s="1"/>
  <c r="D137" i="14"/>
  <c r="E137" i="14" s="1"/>
  <c r="D138" i="14"/>
  <c r="E138" i="14" s="1"/>
  <c r="D139" i="14"/>
  <c r="E139" i="14" s="1"/>
  <c r="D140" i="14"/>
  <c r="E140" i="14"/>
  <c r="D141" i="14"/>
  <c r="E141" i="14" s="1"/>
  <c r="D142" i="14"/>
  <c r="E142" i="14" s="1"/>
  <c r="D143" i="14"/>
  <c r="E143" i="14" s="1"/>
  <c r="D144" i="14"/>
  <c r="E144" i="14" s="1"/>
  <c r="D145" i="14"/>
  <c r="E145" i="14" s="1"/>
  <c r="D146" i="14"/>
  <c r="E146" i="14" s="1"/>
  <c r="D147" i="14"/>
  <c r="E147" i="14"/>
  <c r="D148" i="14"/>
  <c r="E148" i="14" s="1"/>
  <c r="D149" i="14"/>
  <c r="E149" i="14" s="1"/>
  <c r="D150" i="14"/>
  <c r="E150" i="14" s="1"/>
  <c r="D151" i="14"/>
  <c r="E151" i="14" s="1"/>
  <c r="D152" i="14"/>
  <c r="E152" i="14" s="1"/>
  <c r="D153" i="14"/>
  <c r="E153" i="14" s="1"/>
  <c r="D154" i="14"/>
  <c r="E154" i="14" s="1"/>
  <c r="D155" i="14"/>
  <c r="E155" i="14" s="1"/>
  <c r="D156" i="14"/>
  <c r="E156" i="14"/>
  <c r="D157" i="14"/>
  <c r="E157" i="14" s="1"/>
  <c r="D158" i="14"/>
  <c r="E158" i="14" s="1"/>
  <c r="D159" i="14"/>
  <c r="E159" i="14" s="1"/>
  <c r="D160" i="14"/>
  <c r="E160" i="14" s="1"/>
  <c r="D161" i="14"/>
  <c r="E161" i="14" s="1"/>
  <c r="D162" i="14"/>
  <c r="E162" i="14" s="1"/>
  <c r="D163" i="14"/>
  <c r="E163" i="14"/>
  <c r="D164" i="14"/>
  <c r="E164" i="14" s="1"/>
  <c r="D165" i="14"/>
  <c r="E165" i="14" s="1"/>
  <c r="D166" i="14"/>
  <c r="E166" i="14" s="1"/>
  <c r="D167" i="14"/>
  <c r="E167" i="14" s="1"/>
  <c r="D168" i="14"/>
  <c r="E168" i="14" s="1"/>
  <c r="D169" i="14"/>
  <c r="E169" i="14" s="1"/>
  <c r="D170" i="14"/>
  <c r="E170" i="14" s="1"/>
  <c r="D171" i="14"/>
  <c r="E171" i="14" s="1"/>
  <c r="D172" i="14"/>
  <c r="E172" i="14"/>
  <c r="D173" i="14"/>
  <c r="E173" i="14" s="1"/>
  <c r="D174" i="14"/>
  <c r="E174" i="14" s="1"/>
  <c r="D175" i="14"/>
  <c r="E175" i="14" s="1"/>
  <c r="D176" i="14"/>
  <c r="E176" i="14" s="1"/>
  <c r="D177" i="14"/>
  <c r="E177" i="14" s="1"/>
  <c r="D178" i="14"/>
  <c r="E178" i="14" s="1"/>
  <c r="D179" i="14"/>
  <c r="E179" i="14"/>
  <c r="D180" i="14"/>
  <c r="E180" i="14" s="1"/>
  <c r="D181" i="14"/>
  <c r="E181" i="14" s="1"/>
  <c r="G181" i="14" s="1"/>
  <c r="F181" i="14"/>
  <c r="D182" i="14"/>
  <c r="E182" i="14" s="1"/>
  <c r="D183" i="14"/>
  <c r="E183" i="14" s="1"/>
  <c r="D184" i="14"/>
  <c r="E184" i="14" s="1"/>
  <c r="D185" i="14"/>
  <c r="E185" i="14" s="1"/>
  <c r="D186" i="14"/>
  <c r="E186" i="14" s="1"/>
  <c r="D187" i="14"/>
  <c r="E187" i="14"/>
  <c r="D188" i="14"/>
  <c r="E188" i="14" s="1"/>
  <c r="D189" i="14"/>
  <c r="E189" i="14" s="1"/>
  <c r="G189" i="14" s="1"/>
  <c r="F189" i="14"/>
  <c r="D190" i="14"/>
  <c r="E190" i="14" s="1"/>
  <c r="D191" i="14"/>
  <c r="E191" i="14" s="1"/>
  <c r="D192" i="14"/>
  <c r="E192" i="14" s="1"/>
  <c r="D193" i="14"/>
  <c r="E193" i="14" s="1"/>
  <c r="D194" i="14"/>
  <c r="E194" i="14" s="1"/>
  <c r="D195" i="14"/>
  <c r="E195" i="14" s="1"/>
  <c r="D196" i="14"/>
  <c r="E196" i="14" s="1"/>
  <c r="D197" i="14"/>
  <c r="E197" i="14"/>
  <c r="D198" i="14"/>
  <c r="E198" i="14"/>
  <c r="D199" i="14"/>
  <c r="E199" i="14" s="1"/>
  <c r="D200" i="14"/>
  <c r="E200" i="14" s="1"/>
  <c r="D201" i="14"/>
  <c r="E201" i="14" s="1"/>
  <c r="D202" i="14"/>
  <c r="E202" i="14" s="1"/>
  <c r="D203" i="14"/>
  <c r="E203" i="14"/>
  <c r="D204" i="14"/>
  <c r="E204" i="14" s="1"/>
  <c r="D205" i="14"/>
  <c r="E205" i="14"/>
  <c r="D206" i="14"/>
  <c r="E206" i="14" s="1"/>
  <c r="D207" i="14"/>
  <c r="E207" i="14" s="1"/>
  <c r="D208" i="14"/>
  <c r="E208" i="14" s="1"/>
  <c r="D209" i="14"/>
  <c r="E209" i="14" s="1"/>
  <c r="D210" i="14"/>
  <c r="E210" i="14" s="1"/>
  <c r="D211" i="14"/>
  <c r="E211" i="14"/>
  <c r="D212" i="14"/>
  <c r="E212" i="14" s="1"/>
  <c r="D213" i="14"/>
  <c r="E213" i="14"/>
  <c r="D214" i="14"/>
  <c r="E214" i="14"/>
  <c r="D215" i="14"/>
  <c r="E215" i="14" s="1"/>
  <c r="D216" i="14"/>
  <c r="E216" i="14" s="1"/>
  <c r="D217" i="14"/>
  <c r="E217" i="14" s="1"/>
  <c r="D218" i="14"/>
  <c r="E218" i="14" s="1"/>
  <c r="D219" i="14"/>
  <c r="E219" i="14"/>
  <c r="D220" i="14"/>
  <c r="E220" i="14" s="1"/>
  <c r="D221" i="14"/>
  <c r="E221" i="14" s="1"/>
  <c r="D222" i="14"/>
  <c r="E222" i="14"/>
  <c r="D223" i="14"/>
  <c r="E223" i="14" s="1"/>
  <c r="D224" i="14"/>
  <c r="E224" i="14" s="1"/>
  <c r="D225" i="14"/>
  <c r="E225" i="14" s="1"/>
  <c r="D226" i="14"/>
  <c r="E226" i="14" s="1"/>
  <c r="D227" i="14"/>
  <c r="E227" i="14" s="1"/>
  <c r="D228" i="14"/>
  <c r="E228" i="14" s="1"/>
  <c r="D229" i="14"/>
  <c r="E229" i="14" s="1"/>
  <c r="D230" i="14"/>
  <c r="E230" i="14"/>
  <c r="D231" i="14"/>
  <c r="E231" i="14" s="1"/>
  <c r="D232" i="14"/>
  <c r="E232" i="14" s="1"/>
  <c r="D233" i="14"/>
  <c r="E233" i="14" s="1"/>
  <c r="D234" i="14"/>
  <c r="E234" i="14" s="1"/>
  <c r="D235" i="14"/>
  <c r="E235" i="14" s="1"/>
  <c r="D236" i="14"/>
  <c r="E236" i="14" s="1"/>
  <c r="D237" i="14"/>
  <c r="E237" i="14"/>
  <c r="D238" i="14"/>
  <c r="E238" i="14" s="1"/>
  <c r="D239" i="14"/>
  <c r="E239" i="14" s="1"/>
  <c r="D240" i="14"/>
  <c r="E240" i="14" s="1"/>
  <c r="D241" i="14"/>
  <c r="E241" i="14" s="1"/>
  <c r="D242" i="14"/>
  <c r="E242" i="14" s="1"/>
  <c r="D243" i="14"/>
  <c r="E243" i="14"/>
  <c r="D244" i="14"/>
  <c r="E244" i="14" s="1"/>
  <c r="D245" i="14"/>
  <c r="E245" i="14"/>
  <c r="D20" i="14"/>
  <c r="E20" i="14" s="1"/>
  <c r="G20" i="14" s="1"/>
  <c r="AJ83" i="12"/>
  <c r="AI83" i="12"/>
  <c r="L10" i="14"/>
  <c r="L6" i="14"/>
  <c r="F229" i="14" l="1"/>
  <c r="G229" i="14"/>
  <c r="F124" i="14"/>
  <c r="G124" i="14"/>
  <c r="AJ241" i="14"/>
  <c r="AI241" i="14"/>
  <c r="F188" i="14"/>
  <c r="G188" i="14"/>
  <c r="F235" i="14"/>
  <c r="G235" i="14"/>
  <c r="F131" i="14"/>
  <c r="G131" i="14"/>
  <c r="F206" i="14"/>
  <c r="G206" i="14"/>
  <c r="F194" i="14"/>
  <c r="G194" i="14"/>
  <c r="F185" i="14"/>
  <c r="G185" i="14"/>
  <c r="F161" i="14"/>
  <c r="G161" i="14"/>
  <c r="F94" i="14"/>
  <c r="G94" i="14"/>
  <c r="F32" i="14"/>
  <c r="G32" i="14"/>
  <c r="F22" i="14"/>
  <c r="G22" i="14"/>
  <c r="AI221" i="14"/>
  <c r="AJ221" i="14"/>
  <c r="AJ202" i="14"/>
  <c r="AI202" i="14"/>
  <c r="AI157" i="14"/>
  <c r="AJ157" i="14"/>
  <c r="AJ138" i="14"/>
  <c r="AI138" i="14"/>
  <c r="AI118" i="14"/>
  <c r="AJ118" i="14"/>
  <c r="F243" i="14"/>
  <c r="G243" i="14"/>
  <c r="F240" i="14"/>
  <c r="G240" i="14"/>
  <c r="F221" i="14"/>
  <c r="G221" i="14"/>
  <c r="F218" i="14"/>
  <c r="G218" i="14"/>
  <c r="F214" i="14"/>
  <c r="G214" i="14"/>
  <c r="F212" i="14"/>
  <c r="G212" i="14"/>
  <c r="F209" i="14"/>
  <c r="G209" i="14"/>
  <c r="F205" i="14"/>
  <c r="G205" i="14"/>
  <c r="F199" i="14"/>
  <c r="G199" i="14"/>
  <c r="F171" i="14"/>
  <c r="G171" i="14"/>
  <c r="F167" i="14"/>
  <c r="G167" i="14"/>
  <c r="F163" i="14"/>
  <c r="G163" i="14"/>
  <c r="F160" i="14"/>
  <c r="G160" i="14"/>
  <c r="F156" i="14"/>
  <c r="G156" i="14"/>
  <c r="F115" i="14"/>
  <c r="G115" i="14"/>
  <c r="F112" i="14"/>
  <c r="G112" i="14"/>
  <c r="F108" i="14"/>
  <c r="G108" i="14"/>
  <c r="F106" i="14"/>
  <c r="G106" i="14"/>
  <c r="F103" i="14"/>
  <c r="G103" i="14"/>
  <c r="F99" i="14"/>
  <c r="G99" i="14"/>
  <c r="F93" i="14"/>
  <c r="G93" i="14"/>
  <c r="F76" i="14"/>
  <c r="G76" i="14"/>
  <c r="F72" i="14"/>
  <c r="G72" i="14"/>
  <c r="F68" i="14"/>
  <c r="G68" i="14"/>
  <c r="F66" i="14"/>
  <c r="G66" i="14"/>
  <c r="F62" i="14"/>
  <c r="G62" i="14"/>
  <c r="F59" i="14"/>
  <c r="G59" i="14"/>
  <c r="F55" i="14"/>
  <c r="G55" i="14"/>
  <c r="F51" i="14"/>
  <c r="G51" i="14"/>
  <c r="F48" i="14"/>
  <c r="G48" i="14"/>
  <c r="F45" i="14"/>
  <c r="G45" i="14"/>
  <c r="F42" i="14"/>
  <c r="G42" i="14"/>
  <c r="F39" i="14"/>
  <c r="G39" i="14"/>
  <c r="F35" i="14"/>
  <c r="G35" i="14"/>
  <c r="F31" i="14"/>
  <c r="G31" i="14"/>
  <c r="F27" i="14"/>
  <c r="G27" i="14"/>
  <c r="F21" i="14"/>
  <c r="G21" i="14"/>
  <c r="AH244" i="14"/>
  <c r="AI244" i="14" s="1"/>
  <c r="AH237" i="14"/>
  <c r="AH235" i="14"/>
  <c r="AJ223" i="14"/>
  <c r="AI223" i="14"/>
  <c r="AH205" i="14"/>
  <c r="AH186" i="14"/>
  <c r="AH165" i="14"/>
  <c r="AI165" i="14" s="1"/>
  <c r="AH141" i="14"/>
  <c r="AI132" i="14"/>
  <c r="AJ132" i="14"/>
  <c r="AH131" i="14"/>
  <c r="AJ127" i="14"/>
  <c r="AI127" i="14"/>
  <c r="AI114" i="14"/>
  <c r="AJ114" i="14"/>
  <c r="AH112" i="14"/>
  <c r="AJ95" i="14"/>
  <c r="AI95" i="14"/>
  <c r="AI82" i="14"/>
  <c r="AJ82" i="14"/>
  <c r="AH80" i="14"/>
  <c r="AI80" i="14" s="1"/>
  <c r="AK83" i="12"/>
  <c r="F227" i="14"/>
  <c r="G227" i="14"/>
  <c r="F223" i="14"/>
  <c r="G223" i="14"/>
  <c r="F220" i="14"/>
  <c r="G220" i="14"/>
  <c r="F217" i="14"/>
  <c r="G217" i="14"/>
  <c r="F211" i="14"/>
  <c r="G211" i="14"/>
  <c r="F208" i="14"/>
  <c r="G208" i="14"/>
  <c r="F180" i="14"/>
  <c r="G180" i="14"/>
  <c r="F177" i="14"/>
  <c r="G177" i="14"/>
  <c r="F173" i="14"/>
  <c r="G173" i="14"/>
  <c r="F170" i="14"/>
  <c r="G170" i="14"/>
  <c r="F166" i="14"/>
  <c r="G166" i="14"/>
  <c r="F148" i="14"/>
  <c r="G148" i="14"/>
  <c r="F145" i="14"/>
  <c r="G145" i="14"/>
  <c r="F141" i="14"/>
  <c r="G141" i="14"/>
  <c r="F138" i="14"/>
  <c r="G138" i="14"/>
  <c r="F134" i="14"/>
  <c r="G134" i="14"/>
  <c r="F128" i="14"/>
  <c r="G128" i="14"/>
  <c r="F121" i="14"/>
  <c r="G121" i="14"/>
  <c r="F117" i="14"/>
  <c r="G117" i="14"/>
  <c r="F114" i="14"/>
  <c r="G114" i="14"/>
  <c r="F111" i="14"/>
  <c r="G111" i="14"/>
  <c r="F105" i="14"/>
  <c r="G105" i="14"/>
  <c r="F102" i="14"/>
  <c r="G102" i="14"/>
  <c r="F83" i="14"/>
  <c r="G83" i="14"/>
  <c r="F79" i="14"/>
  <c r="G79" i="14"/>
  <c r="F75" i="14"/>
  <c r="G75" i="14"/>
  <c r="F71" i="14"/>
  <c r="G71" i="14"/>
  <c r="F65" i="14"/>
  <c r="G65" i="14"/>
  <c r="F61" i="14"/>
  <c r="G61" i="14"/>
  <c r="F58" i="14"/>
  <c r="G58" i="14"/>
  <c r="F54" i="14"/>
  <c r="G54" i="14"/>
  <c r="F44" i="14"/>
  <c r="G44" i="14"/>
  <c r="F41" i="14"/>
  <c r="G41" i="14"/>
  <c r="F38" i="14"/>
  <c r="G38" i="14"/>
  <c r="F34" i="14"/>
  <c r="G34" i="14"/>
  <c r="AI229" i="14"/>
  <c r="AH216" i="14"/>
  <c r="AH213" i="14"/>
  <c r="AI213" i="14" s="1"/>
  <c r="AH189" i="14"/>
  <c r="AH170" i="14"/>
  <c r="AH152" i="14"/>
  <c r="AH149" i="14"/>
  <c r="AI149" i="14" s="1"/>
  <c r="AH123" i="14"/>
  <c r="AJ123" i="14" s="1"/>
  <c r="F244" i="14"/>
  <c r="G244" i="14"/>
  <c r="F241" i="14"/>
  <c r="G241" i="14"/>
  <c r="F237" i="14"/>
  <c r="G237" i="14"/>
  <c r="F231" i="14"/>
  <c r="G231" i="14"/>
  <c r="F203" i="14"/>
  <c r="G203" i="14"/>
  <c r="F200" i="14"/>
  <c r="G200" i="14"/>
  <c r="F197" i="14"/>
  <c r="G197" i="14"/>
  <c r="F190" i="14"/>
  <c r="G190" i="14"/>
  <c r="F164" i="14"/>
  <c r="G164" i="14"/>
  <c r="F157" i="14"/>
  <c r="G157" i="14"/>
  <c r="F154" i="14"/>
  <c r="G154" i="14"/>
  <c r="F150" i="14"/>
  <c r="G150" i="14"/>
  <c r="F100" i="14"/>
  <c r="G100" i="14"/>
  <c r="F97" i="14"/>
  <c r="G97" i="14"/>
  <c r="F91" i="14"/>
  <c r="G91" i="14"/>
  <c r="F88" i="14"/>
  <c r="G88" i="14"/>
  <c r="F84" i="14"/>
  <c r="G84" i="14"/>
  <c r="F28" i="14"/>
  <c r="G28" i="14"/>
  <c r="F238" i="14"/>
  <c r="G238" i="14"/>
  <c r="F232" i="14"/>
  <c r="G232" i="14"/>
  <c r="F226" i="14"/>
  <c r="G226" i="14"/>
  <c r="F222" i="14"/>
  <c r="G222" i="14"/>
  <c r="F195" i="14"/>
  <c r="G195" i="14"/>
  <c r="F191" i="14"/>
  <c r="G191" i="14"/>
  <c r="F186" i="14"/>
  <c r="G186" i="14"/>
  <c r="F182" i="14"/>
  <c r="G182" i="14"/>
  <c r="F179" i="14"/>
  <c r="G179" i="14"/>
  <c r="F176" i="14"/>
  <c r="G176" i="14"/>
  <c r="F172" i="14"/>
  <c r="G172" i="14"/>
  <c r="F155" i="14"/>
  <c r="G155" i="14"/>
  <c r="F151" i="14"/>
  <c r="G151" i="14"/>
  <c r="F147" i="14"/>
  <c r="G147" i="14"/>
  <c r="F144" i="14"/>
  <c r="G144" i="14"/>
  <c r="F140" i="14"/>
  <c r="G140" i="14"/>
  <c r="F137" i="14"/>
  <c r="G137" i="14"/>
  <c r="F133" i="14"/>
  <c r="G133" i="14"/>
  <c r="F127" i="14"/>
  <c r="G127" i="14"/>
  <c r="F120" i="14"/>
  <c r="G120" i="14"/>
  <c r="F116" i="14"/>
  <c r="G116" i="14"/>
  <c r="F89" i="14"/>
  <c r="G89" i="14"/>
  <c r="F85" i="14"/>
  <c r="G85" i="14"/>
  <c r="F82" i="14"/>
  <c r="G82" i="14"/>
  <c r="F78" i="14"/>
  <c r="G78" i="14"/>
  <c r="AJ218" i="14"/>
  <c r="AI218" i="14"/>
  <c r="AH200" i="14"/>
  <c r="AI173" i="14"/>
  <c r="AJ173" i="14"/>
  <c r="AJ154" i="14"/>
  <c r="AI154" i="14"/>
  <c r="AH136" i="14"/>
  <c r="AI130" i="14"/>
  <c r="AJ130" i="14"/>
  <c r="AJ115" i="14"/>
  <c r="AI115" i="14"/>
  <c r="AJ111" i="14"/>
  <c r="AI111" i="14"/>
  <c r="AI98" i="14"/>
  <c r="AJ98" i="14"/>
  <c r="AJ79" i="14"/>
  <c r="AI79" i="14"/>
  <c r="AH102" i="14"/>
  <c r="AH91" i="14"/>
  <c r="AH86" i="14"/>
  <c r="AH83" i="14"/>
  <c r="AH75" i="14"/>
  <c r="AH71" i="14"/>
  <c r="AH67" i="14"/>
  <c r="AJ67" i="14" s="1"/>
  <c r="F239" i="14"/>
  <c r="G239" i="14"/>
  <c r="F230" i="14"/>
  <c r="G230" i="14"/>
  <c r="F225" i="14"/>
  <c r="G225" i="14"/>
  <c r="F219" i="14"/>
  <c r="G219" i="14"/>
  <c r="F213" i="14"/>
  <c r="G213" i="14"/>
  <c r="F207" i="14"/>
  <c r="G207" i="14"/>
  <c r="F202" i="14"/>
  <c r="G202" i="14"/>
  <c r="F198" i="14"/>
  <c r="G198" i="14"/>
  <c r="F196" i="14"/>
  <c r="G196" i="14"/>
  <c r="F193" i="14"/>
  <c r="G193" i="14"/>
  <c r="F187" i="14"/>
  <c r="G187" i="14"/>
  <c r="F184" i="14"/>
  <c r="G184" i="14"/>
  <c r="F175" i="14"/>
  <c r="G175" i="14"/>
  <c r="F169" i="14"/>
  <c r="G169" i="14"/>
  <c r="F165" i="14"/>
  <c r="G165" i="14"/>
  <c r="F159" i="14"/>
  <c r="G159" i="14"/>
  <c r="F153" i="14"/>
  <c r="G153" i="14"/>
  <c r="F149" i="14"/>
  <c r="G149" i="14"/>
  <c r="F143" i="14"/>
  <c r="G143" i="14"/>
  <c r="F136" i="14"/>
  <c r="G136" i="14"/>
  <c r="F132" i="14"/>
  <c r="G132" i="14"/>
  <c r="F130" i="14"/>
  <c r="G130" i="14"/>
  <c r="F126" i="14"/>
  <c r="G126" i="14"/>
  <c r="F123" i="14"/>
  <c r="G123" i="14"/>
  <c r="F119" i="14"/>
  <c r="G119" i="14"/>
  <c r="F113" i="14"/>
  <c r="G113" i="14"/>
  <c r="F110" i="14"/>
  <c r="G110" i="14"/>
  <c r="F107" i="14"/>
  <c r="G107" i="14"/>
  <c r="F101" i="14"/>
  <c r="G101" i="14"/>
  <c r="F96" i="14"/>
  <c r="G96" i="14"/>
  <c r="F92" i="14"/>
  <c r="G92" i="14"/>
  <c r="F90" i="14"/>
  <c r="G90" i="14"/>
  <c r="F87" i="14"/>
  <c r="G87" i="14"/>
  <c r="F81" i="14"/>
  <c r="G81" i="14"/>
  <c r="F77" i="14"/>
  <c r="G77" i="14"/>
  <c r="F74" i="14"/>
  <c r="G74" i="14"/>
  <c r="F70" i="14"/>
  <c r="G70" i="14"/>
  <c r="F67" i="14"/>
  <c r="G67" i="14"/>
  <c r="F64" i="14"/>
  <c r="G64" i="14"/>
  <c r="F60" i="14"/>
  <c r="G60" i="14"/>
  <c r="F57" i="14"/>
  <c r="G57" i="14"/>
  <c r="F53" i="14"/>
  <c r="G53" i="14"/>
  <c r="F50" i="14"/>
  <c r="G50" i="14"/>
  <c r="F47" i="14"/>
  <c r="G47" i="14"/>
  <c r="F40" i="14"/>
  <c r="G40" i="14"/>
  <c r="F37" i="14"/>
  <c r="G37" i="14"/>
  <c r="F33" i="14"/>
  <c r="G33" i="14"/>
  <c r="F30" i="14"/>
  <c r="G30" i="14"/>
  <c r="F26" i="14"/>
  <c r="G26" i="14"/>
  <c r="AH239" i="14"/>
  <c r="AH232" i="14"/>
  <c r="AH222" i="14"/>
  <c r="AH220" i="14"/>
  <c r="AH209" i="14"/>
  <c r="AI209" i="14" s="1"/>
  <c r="AH206" i="14"/>
  <c r="AH204" i="14"/>
  <c r="AJ204" i="14" s="1"/>
  <c r="AH193" i="14"/>
  <c r="AI193" i="14" s="1"/>
  <c r="AH190" i="14"/>
  <c r="AH188" i="14"/>
  <c r="AI188" i="14" s="1"/>
  <c r="AH177" i="14"/>
  <c r="AI177" i="14" s="1"/>
  <c r="AH174" i="14"/>
  <c r="AH172" i="14"/>
  <c r="AH161" i="14"/>
  <c r="AI161" i="14" s="1"/>
  <c r="AH158" i="14"/>
  <c r="AH156" i="14"/>
  <c r="AH145" i="14"/>
  <c r="AI145" i="14" s="1"/>
  <c r="AH142" i="14"/>
  <c r="AH133" i="14"/>
  <c r="AH129" i="14"/>
  <c r="AH126" i="14"/>
  <c r="AH119" i="14"/>
  <c r="AJ119" i="14" s="1"/>
  <c r="AH113" i="14"/>
  <c r="AJ113" i="14" s="1"/>
  <c r="AH110" i="14"/>
  <c r="AH103" i="14"/>
  <c r="AJ103" i="14" s="1"/>
  <c r="AH97" i="14"/>
  <c r="AH94" i="14"/>
  <c r="AI94" i="14" s="1"/>
  <c r="AH87" i="14"/>
  <c r="AJ87" i="14" s="1"/>
  <c r="AH81" i="14"/>
  <c r="AH78" i="14"/>
  <c r="AH63" i="14"/>
  <c r="AI63" i="14" s="1"/>
  <c r="AH61" i="14"/>
  <c r="AH54" i="14"/>
  <c r="AH47" i="14"/>
  <c r="AH45" i="14"/>
  <c r="AJ45" i="14" s="1"/>
  <c r="AH38" i="14"/>
  <c r="AH31" i="14"/>
  <c r="AH29" i="14"/>
  <c r="AH22" i="14"/>
  <c r="AI22" i="14" s="1"/>
  <c r="AH99" i="14"/>
  <c r="AH73" i="14"/>
  <c r="AH69" i="14"/>
  <c r="AH65" i="14"/>
  <c r="AJ65" i="14" s="1"/>
  <c r="F245" i="14"/>
  <c r="G245" i="14"/>
  <c r="F234" i="14"/>
  <c r="G234" i="14"/>
  <c r="F228" i="14"/>
  <c r="G228" i="14"/>
  <c r="F216" i="14"/>
  <c r="G216" i="14"/>
  <c r="F242" i="14"/>
  <c r="G242" i="14"/>
  <c r="F236" i="14"/>
  <c r="G236" i="14"/>
  <c r="F233" i="14"/>
  <c r="G233" i="14"/>
  <c r="F224" i="14"/>
  <c r="G224" i="14"/>
  <c r="F215" i="14"/>
  <c r="G215" i="14"/>
  <c r="F210" i="14"/>
  <c r="G210" i="14"/>
  <c r="F204" i="14"/>
  <c r="G204" i="14"/>
  <c r="F201" i="14"/>
  <c r="G201" i="14"/>
  <c r="F192" i="14"/>
  <c r="G192" i="14"/>
  <c r="F183" i="14"/>
  <c r="G183" i="14"/>
  <c r="F178" i="14"/>
  <c r="G178" i="14"/>
  <c r="F174" i="14"/>
  <c r="G174" i="14"/>
  <c r="F168" i="14"/>
  <c r="G168" i="14"/>
  <c r="F162" i="14"/>
  <c r="G162" i="14"/>
  <c r="F158" i="14"/>
  <c r="G158" i="14"/>
  <c r="F152" i="14"/>
  <c r="G152" i="14"/>
  <c r="F146" i="14"/>
  <c r="G146" i="14"/>
  <c r="F142" i="14"/>
  <c r="G142" i="14"/>
  <c r="F139" i="14"/>
  <c r="G139" i="14"/>
  <c r="F135" i="14"/>
  <c r="G135" i="14"/>
  <c r="F129" i="14"/>
  <c r="G129" i="14"/>
  <c r="F125" i="14"/>
  <c r="G125" i="14"/>
  <c r="F122" i="14"/>
  <c r="G122" i="14"/>
  <c r="F118" i="14"/>
  <c r="G118" i="14"/>
  <c r="F109" i="14"/>
  <c r="G109" i="14"/>
  <c r="F104" i="14"/>
  <c r="G104" i="14"/>
  <c r="F98" i="14"/>
  <c r="G98" i="14"/>
  <c r="F95" i="14"/>
  <c r="G95" i="14"/>
  <c r="F86" i="14"/>
  <c r="G86" i="14"/>
  <c r="F80" i="14"/>
  <c r="G80" i="14"/>
  <c r="F73" i="14"/>
  <c r="G73" i="14"/>
  <c r="F69" i="14"/>
  <c r="G69" i="14"/>
  <c r="F63" i="14"/>
  <c r="G63" i="14"/>
  <c r="F56" i="14"/>
  <c r="G56" i="14"/>
  <c r="F52" i="14"/>
  <c r="G52" i="14"/>
  <c r="F49" i="14"/>
  <c r="G49" i="14"/>
  <c r="F46" i="14"/>
  <c r="G46" i="14"/>
  <c r="F43" i="14"/>
  <c r="G43" i="14"/>
  <c r="F36" i="14"/>
  <c r="G36" i="14"/>
  <c r="F29" i="14"/>
  <c r="G29" i="14"/>
  <c r="F25" i="14"/>
  <c r="G25" i="14"/>
  <c r="F23" i="14"/>
  <c r="G23" i="14"/>
  <c r="AH225" i="14"/>
  <c r="AI225" i="14" s="1"/>
  <c r="AH214" i="14"/>
  <c r="AH208" i="14"/>
  <c r="AI208" i="14" s="1"/>
  <c r="AH192" i="14"/>
  <c r="AI192" i="14" s="1"/>
  <c r="AH176" i="14"/>
  <c r="AH166" i="14"/>
  <c r="AH160" i="14"/>
  <c r="AI160" i="14" s="1"/>
  <c r="AH144" i="14"/>
  <c r="AI144" i="14" s="1"/>
  <c r="AH134" i="14"/>
  <c r="AH101" i="14"/>
  <c r="AH68" i="14"/>
  <c r="AH66" i="14"/>
  <c r="AI66" i="14" s="1"/>
  <c r="AH59" i="14"/>
  <c r="AH57" i="14"/>
  <c r="AH50" i="14"/>
  <c r="AH41" i="14"/>
  <c r="AJ41" i="14" s="1"/>
  <c r="AH25" i="14"/>
  <c r="AH53" i="14"/>
  <c r="AH46" i="14"/>
  <c r="AH37" i="14"/>
  <c r="AJ37" i="14" s="1"/>
  <c r="AI235" i="14"/>
  <c r="AJ235" i="14"/>
  <c r="AI226" i="14"/>
  <c r="AJ226" i="14"/>
  <c r="AI239" i="14"/>
  <c r="AJ239" i="14"/>
  <c r="AI232" i="14"/>
  <c r="AJ232" i="14"/>
  <c r="AJ228" i="14"/>
  <c r="AI228" i="14"/>
  <c r="AI243" i="14"/>
  <c r="AJ243" i="14"/>
  <c r="AI236" i="14"/>
  <c r="AJ236" i="14"/>
  <c r="AI227" i="14"/>
  <c r="AJ227" i="14"/>
  <c r="AI240" i="14"/>
  <c r="AJ240" i="14"/>
  <c r="AI231" i="14"/>
  <c r="AJ231" i="14"/>
  <c r="AI220" i="14"/>
  <c r="AJ220" i="14"/>
  <c r="AJ217" i="14"/>
  <c r="AI211" i="14"/>
  <c r="AJ211" i="14"/>
  <c r="AI204" i="14"/>
  <c r="AJ201" i="14"/>
  <c r="AI195" i="14"/>
  <c r="AJ195" i="14"/>
  <c r="AJ185" i="14"/>
  <c r="AI179" i="14"/>
  <c r="AJ179" i="14"/>
  <c r="AI172" i="14"/>
  <c r="AJ172" i="14"/>
  <c r="AJ169" i="14"/>
  <c r="AI163" i="14"/>
  <c r="AJ163" i="14"/>
  <c r="AI156" i="14"/>
  <c r="AJ156" i="14"/>
  <c r="AJ153" i="14"/>
  <c r="AI147" i="14"/>
  <c r="AJ147" i="14"/>
  <c r="AI140" i="14"/>
  <c r="AJ140" i="14"/>
  <c r="AJ137" i="14"/>
  <c r="AI123" i="14"/>
  <c r="AJ107" i="14"/>
  <c r="AI107" i="14"/>
  <c r="AJ91" i="14"/>
  <c r="AI91" i="14"/>
  <c r="AJ75" i="14"/>
  <c r="AI75" i="14"/>
  <c r="AI215" i="14"/>
  <c r="AJ215" i="14"/>
  <c r="AI199" i="14"/>
  <c r="AJ199" i="14"/>
  <c r="AI183" i="14"/>
  <c r="AJ183" i="14"/>
  <c r="AI176" i="14"/>
  <c r="AJ176" i="14"/>
  <c r="AI167" i="14"/>
  <c r="AJ167" i="14"/>
  <c r="AI151" i="14"/>
  <c r="AJ151" i="14"/>
  <c r="AI135" i="14"/>
  <c r="AJ135" i="14"/>
  <c r="AI126" i="14"/>
  <c r="AJ126" i="14"/>
  <c r="AI110" i="14"/>
  <c r="AJ110" i="14"/>
  <c r="AI78" i="14"/>
  <c r="AJ78" i="14"/>
  <c r="AJ242" i="14"/>
  <c r="AJ238" i="14"/>
  <c r="AJ234" i="14"/>
  <c r="AJ230" i="14"/>
  <c r="AI224" i="14"/>
  <c r="AJ224" i="14"/>
  <c r="AI219" i="14"/>
  <c r="AJ219" i="14"/>
  <c r="AI212" i="14"/>
  <c r="AJ212" i="14"/>
  <c r="AJ209" i="14"/>
  <c r="AI203" i="14"/>
  <c r="AJ203" i="14"/>
  <c r="AI196" i="14"/>
  <c r="AJ196" i="14"/>
  <c r="AJ193" i="14"/>
  <c r="AI187" i="14"/>
  <c r="AJ187" i="14"/>
  <c r="AI180" i="14"/>
  <c r="AJ180" i="14"/>
  <c r="AI171" i="14"/>
  <c r="AJ171" i="14"/>
  <c r="AI164" i="14"/>
  <c r="AJ164" i="14"/>
  <c r="AI155" i="14"/>
  <c r="AJ155" i="14"/>
  <c r="AI148" i="14"/>
  <c r="AJ148" i="14"/>
  <c r="AJ145" i="14"/>
  <c r="AI139" i="14"/>
  <c r="AJ139" i="14"/>
  <c r="AI128" i="14"/>
  <c r="AJ128" i="14"/>
  <c r="AJ117" i="14"/>
  <c r="AI117" i="14"/>
  <c r="AI112" i="14"/>
  <c r="AJ112" i="14"/>
  <c r="AJ101" i="14"/>
  <c r="AI101" i="14"/>
  <c r="AI96" i="14"/>
  <c r="AJ96" i="14"/>
  <c r="AJ85" i="14"/>
  <c r="AI85" i="14"/>
  <c r="AJ225" i="14"/>
  <c r="AI216" i="14"/>
  <c r="AJ216" i="14"/>
  <c r="AJ213" i="14"/>
  <c r="AI210" i="14"/>
  <c r="AI207" i="14"/>
  <c r="AJ207" i="14"/>
  <c r="AI200" i="14"/>
  <c r="AJ200" i="14"/>
  <c r="AJ197" i="14"/>
  <c r="AI194" i="14"/>
  <c r="AI191" i="14"/>
  <c r="AJ191" i="14"/>
  <c r="AI184" i="14"/>
  <c r="AJ184" i="14"/>
  <c r="AJ181" i="14"/>
  <c r="AI178" i="14"/>
  <c r="AI175" i="14"/>
  <c r="AJ175" i="14"/>
  <c r="AI168" i="14"/>
  <c r="AJ168" i="14"/>
  <c r="AJ165" i="14"/>
  <c r="AI162" i="14"/>
  <c r="AI159" i="14"/>
  <c r="AJ159" i="14"/>
  <c r="AI152" i="14"/>
  <c r="AJ152" i="14"/>
  <c r="AJ149" i="14"/>
  <c r="AI146" i="14"/>
  <c r="AI143" i="14"/>
  <c r="AJ143" i="14"/>
  <c r="AI136" i="14"/>
  <c r="AJ136" i="14"/>
  <c r="AI62" i="14"/>
  <c r="AJ62" i="14"/>
  <c r="AI55" i="14"/>
  <c r="AJ55" i="14"/>
  <c r="AJ53" i="14"/>
  <c r="AI53" i="14"/>
  <c r="AI46" i="14"/>
  <c r="AJ46" i="14"/>
  <c r="AI39" i="14"/>
  <c r="AJ39" i="14"/>
  <c r="AI37" i="14"/>
  <c r="AI30" i="14"/>
  <c r="AJ30" i="14"/>
  <c r="AI23" i="14"/>
  <c r="AJ23" i="14"/>
  <c r="AJ21" i="14"/>
  <c r="AI21" i="14"/>
  <c r="AJ122" i="14"/>
  <c r="AH121" i="14"/>
  <c r="AI116" i="14"/>
  <c r="AJ116" i="14"/>
  <c r="AJ106" i="14"/>
  <c r="AH105" i="14"/>
  <c r="AI103" i="14"/>
  <c r="AI100" i="14"/>
  <c r="AJ100" i="14"/>
  <c r="AJ90" i="14"/>
  <c r="AH89" i="14"/>
  <c r="AI87" i="14"/>
  <c r="AI84" i="14"/>
  <c r="AJ84" i="14"/>
  <c r="AJ74" i="14"/>
  <c r="AJ73" i="14"/>
  <c r="AI73" i="14"/>
  <c r="AI71" i="14"/>
  <c r="AJ71" i="14"/>
  <c r="AJ69" i="14"/>
  <c r="AI69" i="14"/>
  <c r="AI67" i="14"/>
  <c r="AI65" i="14"/>
  <c r="AI58" i="14"/>
  <c r="AJ58" i="14"/>
  <c r="AI51" i="14"/>
  <c r="AJ51" i="14"/>
  <c r="AJ49" i="14"/>
  <c r="AI49" i="14"/>
  <c r="AI42" i="14"/>
  <c r="AJ42" i="14"/>
  <c r="AI35" i="14"/>
  <c r="AJ35" i="14"/>
  <c r="AJ33" i="14"/>
  <c r="AI33" i="14"/>
  <c r="AI26" i="14"/>
  <c r="AJ26" i="14"/>
  <c r="AH125" i="14"/>
  <c r="AI120" i="14"/>
  <c r="AJ120" i="14"/>
  <c r="AH109" i="14"/>
  <c r="AI104" i="14"/>
  <c r="AJ104" i="14"/>
  <c r="AH93" i="14"/>
  <c r="AI88" i="14"/>
  <c r="AJ88" i="14"/>
  <c r="AH77" i="14"/>
  <c r="AJ61" i="14"/>
  <c r="AI61" i="14"/>
  <c r="AI54" i="14"/>
  <c r="AJ54" i="14"/>
  <c r="AI47" i="14"/>
  <c r="AJ47" i="14"/>
  <c r="AI38" i="14"/>
  <c r="AJ38" i="14"/>
  <c r="AI31" i="14"/>
  <c r="AJ31" i="14"/>
  <c r="AJ29" i="14"/>
  <c r="AI29" i="14"/>
  <c r="AJ129" i="14"/>
  <c r="AI129" i="14"/>
  <c r="AI124" i="14"/>
  <c r="AJ124" i="14"/>
  <c r="AI113" i="14"/>
  <c r="AI108" i="14"/>
  <c r="AJ108" i="14"/>
  <c r="AJ97" i="14"/>
  <c r="AI97" i="14"/>
  <c r="AI92" i="14"/>
  <c r="AJ92" i="14"/>
  <c r="AJ81" i="14"/>
  <c r="AI81" i="14"/>
  <c r="AI76" i="14"/>
  <c r="AJ76" i="14"/>
  <c r="AI72" i="14"/>
  <c r="AJ72" i="14"/>
  <c r="AI70" i="14"/>
  <c r="AJ70" i="14"/>
  <c r="AI68" i="14"/>
  <c r="AJ68" i="14"/>
  <c r="AI59" i="14"/>
  <c r="AJ59" i="14"/>
  <c r="AJ57" i="14"/>
  <c r="AI57" i="14"/>
  <c r="AI50" i="14"/>
  <c r="AJ50" i="14"/>
  <c r="AI43" i="14"/>
  <c r="AJ43" i="14"/>
  <c r="AI41" i="14"/>
  <c r="AI34" i="14"/>
  <c r="AJ34" i="14"/>
  <c r="AI27" i="14"/>
  <c r="AJ27" i="14"/>
  <c r="AJ25" i="14"/>
  <c r="AI25" i="14"/>
  <c r="AJ64" i="14"/>
  <c r="AJ60" i="14"/>
  <c r="AJ56" i="14"/>
  <c r="AJ52" i="14"/>
  <c r="AJ48" i="14"/>
  <c r="AJ44" i="14"/>
  <c r="AJ40" i="14"/>
  <c r="AJ36" i="14"/>
  <c r="AJ32" i="14"/>
  <c r="AJ28" i="14"/>
  <c r="AJ24" i="14"/>
  <c r="AH20" i="14"/>
  <c r="AJ20" i="14"/>
  <c r="AI20" i="14"/>
  <c r="F20" i="14"/>
  <c r="AJ135" i="13"/>
  <c r="AF18" i="13"/>
  <c r="AH18" i="13" s="1"/>
  <c r="AI18" i="13" s="1"/>
  <c r="AG18" i="13"/>
  <c r="AF19" i="13"/>
  <c r="AG19" i="13"/>
  <c r="AF20" i="13"/>
  <c r="AH20" i="13" s="1"/>
  <c r="AJ20" i="13" s="1"/>
  <c r="AG20" i="13"/>
  <c r="AF21" i="13"/>
  <c r="AG21" i="13"/>
  <c r="AF22" i="13"/>
  <c r="AG22" i="13"/>
  <c r="AF23" i="13"/>
  <c r="AG23" i="13"/>
  <c r="AF24" i="13"/>
  <c r="AG24" i="13"/>
  <c r="AF25" i="13"/>
  <c r="AG25" i="13"/>
  <c r="AF26" i="13"/>
  <c r="AG26" i="13"/>
  <c r="AF27" i="13"/>
  <c r="AG27" i="13"/>
  <c r="AF28" i="13"/>
  <c r="AG28" i="13"/>
  <c r="AF29" i="13"/>
  <c r="AG29" i="13"/>
  <c r="AF30" i="13"/>
  <c r="AG30" i="13"/>
  <c r="AF31" i="13"/>
  <c r="AG31" i="13"/>
  <c r="AF32" i="13"/>
  <c r="AG32" i="13"/>
  <c r="AF33" i="13"/>
  <c r="AG33" i="13"/>
  <c r="AF34" i="13"/>
  <c r="AG34" i="13"/>
  <c r="AF35" i="13"/>
  <c r="AG35" i="13"/>
  <c r="AF36" i="13"/>
  <c r="AH36" i="13" s="1"/>
  <c r="AJ36" i="13" s="1"/>
  <c r="AG36" i="13"/>
  <c r="AF37" i="13"/>
  <c r="AG37" i="13"/>
  <c r="AF38" i="13"/>
  <c r="AG38" i="13"/>
  <c r="AF39" i="13"/>
  <c r="AG39" i="13"/>
  <c r="AF40" i="13"/>
  <c r="AG40" i="13"/>
  <c r="AF41" i="13"/>
  <c r="AG41" i="13"/>
  <c r="AF42" i="13"/>
  <c r="AG42" i="13"/>
  <c r="AF43" i="13"/>
  <c r="AG43" i="13"/>
  <c r="AF44" i="13"/>
  <c r="AH44" i="13" s="1"/>
  <c r="AJ44" i="13" s="1"/>
  <c r="AG44" i="13"/>
  <c r="AF45" i="13"/>
  <c r="AG45" i="13"/>
  <c r="AF46" i="13"/>
  <c r="AH46" i="13" s="1"/>
  <c r="AI46" i="13" s="1"/>
  <c r="AG46" i="13"/>
  <c r="AF47" i="13"/>
  <c r="AG47" i="13"/>
  <c r="AF48" i="13"/>
  <c r="AH48" i="13" s="1"/>
  <c r="AJ48" i="13" s="1"/>
  <c r="AG48" i="13"/>
  <c r="AF49" i="13"/>
  <c r="AG49" i="13"/>
  <c r="AF50" i="13"/>
  <c r="AH50" i="13" s="1"/>
  <c r="AI50" i="13" s="1"/>
  <c r="AG50" i="13"/>
  <c r="AF51" i="13"/>
  <c r="AG51" i="13"/>
  <c r="AF52" i="13"/>
  <c r="AG52" i="13"/>
  <c r="AF53" i="13"/>
  <c r="AG53" i="13"/>
  <c r="AF54" i="13"/>
  <c r="AH54" i="13" s="1"/>
  <c r="AG54" i="13"/>
  <c r="AF55" i="13"/>
  <c r="AG55" i="13"/>
  <c r="AF56" i="13"/>
  <c r="AG56" i="13"/>
  <c r="AF57" i="13"/>
  <c r="AG57" i="13"/>
  <c r="AF58" i="13"/>
  <c r="AG58" i="13"/>
  <c r="AF59" i="13"/>
  <c r="AG59" i="13"/>
  <c r="AF60" i="13"/>
  <c r="AG60" i="13"/>
  <c r="AF61" i="13"/>
  <c r="AG61" i="13"/>
  <c r="AF62" i="13"/>
  <c r="AG62" i="13"/>
  <c r="AF63" i="13"/>
  <c r="AG63" i="13"/>
  <c r="AF64" i="13"/>
  <c r="AG64" i="13"/>
  <c r="AF65" i="13"/>
  <c r="AG65" i="13"/>
  <c r="AF66" i="13"/>
  <c r="AG66" i="13"/>
  <c r="AH66" i="13"/>
  <c r="AI66" i="13" s="1"/>
  <c r="AF67" i="13"/>
  <c r="AG67" i="13"/>
  <c r="AF68" i="13"/>
  <c r="AG68" i="13"/>
  <c r="AF69" i="13"/>
  <c r="AG69" i="13"/>
  <c r="AF70" i="13"/>
  <c r="AG70" i="13"/>
  <c r="AF71" i="13"/>
  <c r="AG71" i="13"/>
  <c r="AF72" i="13"/>
  <c r="AG72" i="13"/>
  <c r="AF73" i="13"/>
  <c r="AG73" i="13"/>
  <c r="AF74" i="13"/>
  <c r="AG74" i="13"/>
  <c r="AF75" i="13"/>
  <c r="AG75" i="13"/>
  <c r="AF76" i="13"/>
  <c r="AG76" i="13"/>
  <c r="AF77" i="13"/>
  <c r="AG77" i="13"/>
  <c r="AF78" i="13"/>
  <c r="AG78" i="13"/>
  <c r="AF79" i="13"/>
  <c r="AG79" i="13"/>
  <c r="AF80" i="13"/>
  <c r="AG80" i="13"/>
  <c r="AF81" i="13"/>
  <c r="AG81" i="13"/>
  <c r="AF82" i="13"/>
  <c r="AG82" i="13"/>
  <c r="AF83" i="13"/>
  <c r="AG83" i="13"/>
  <c r="AF84" i="13"/>
  <c r="AG84" i="13"/>
  <c r="AF85" i="13"/>
  <c r="AG85" i="13"/>
  <c r="AF86" i="13"/>
  <c r="AG86" i="13"/>
  <c r="AF87" i="13"/>
  <c r="AG87" i="13"/>
  <c r="AF88" i="13"/>
  <c r="AG88" i="13"/>
  <c r="AF89" i="13"/>
  <c r="AG89" i="13"/>
  <c r="AF90" i="13"/>
  <c r="AG90" i="13"/>
  <c r="AF91" i="13"/>
  <c r="AG91" i="13"/>
  <c r="AF92" i="13"/>
  <c r="AG92" i="13"/>
  <c r="AF93" i="13"/>
  <c r="AG93" i="13"/>
  <c r="AF94" i="13"/>
  <c r="AG94" i="13"/>
  <c r="AF95" i="13"/>
  <c r="AG95" i="13"/>
  <c r="AF96" i="13"/>
  <c r="AG96" i="13"/>
  <c r="AF97" i="13"/>
  <c r="AH97" i="13" s="1"/>
  <c r="AG97" i="13"/>
  <c r="AF98" i="13"/>
  <c r="AG98" i="13"/>
  <c r="AF99" i="13"/>
  <c r="AG99" i="13"/>
  <c r="AF100" i="13"/>
  <c r="AG100" i="13"/>
  <c r="AF101" i="13"/>
  <c r="AG101" i="13"/>
  <c r="AF102" i="13"/>
  <c r="AG102" i="13"/>
  <c r="AF103" i="13"/>
  <c r="AG103" i="13"/>
  <c r="AF104" i="13"/>
  <c r="AG104" i="13"/>
  <c r="AF105" i="13"/>
  <c r="AG105" i="13"/>
  <c r="AF106" i="13"/>
  <c r="AG106" i="13"/>
  <c r="AF107" i="13"/>
  <c r="AG107" i="13"/>
  <c r="AF108" i="13"/>
  <c r="AG108" i="13"/>
  <c r="AF109" i="13"/>
  <c r="AG109" i="13"/>
  <c r="AF110" i="13"/>
  <c r="AG110" i="13"/>
  <c r="AF111" i="13"/>
  <c r="AG111" i="13"/>
  <c r="AF112" i="13"/>
  <c r="AG112" i="13"/>
  <c r="AF113" i="13"/>
  <c r="AG113" i="13"/>
  <c r="AF114" i="13"/>
  <c r="AG114" i="13"/>
  <c r="AF115" i="13"/>
  <c r="AG115" i="13"/>
  <c r="AF116" i="13"/>
  <c r="AG116" i="13"/>
  <c r="AF117" i="13"/>
  <c r="AG117" i="13"/>
  <c r="AF118" i="13"/>
  <c r="AG118" i="13"/>
  <c r="AF119" i="13"/>
  <c r="AG119" i="13"/>
  <c r="AF120" i="13"/>
  <c r="AG120" i="13"/>
  <c r="AF121" i="13"/>
  <c r="AG121" i="13"/>
  <c r="AF122" i="13"/>
  <c r="AG122" i="13"/>
  <c r="AF123" i="13"/>
  <c r="AG123" i="13"/>
  <c r="AF124" i="13"/>
  <c r="AG124" i="13"/>
  <c r="AF125" i="13"/>
  <c r="AG125" i="13"/>
  <c r="AF126" i="13"/>
  <c r="AG126" i="13"/>
  <c r="AF127" i="13"/>
  <c r="AG127" i="13"/>
  <c r="AF128" i="13"/>
  <c r="AG128" i="13"/>
  <c r="AF129" i="13"/>
  <c r="AG129" i="13"/>
  <c r="AF130" i="13"/>
  <c r="AG130" i="13"/>
  <c r="AF131" i="13"/>
  <c r="AG131" i="13"/>
  <c r="AF132" i="13"/>
  <c r="AG132" i="13"/>
  <c r="AF133" i="13"/>
  <c r="AG133" i="13"/>
  <c r="AF134" i="13"/>
  <c r="AG134" i="13"/>
  <c r="AF135" i="13"/>
  <c r="AG135" i="13"/>
  <c r="AH135" i="13"/>
  <c r="AI135" i="13" s="1"/>
  <c r="AF136" i="13"/>
  <c r="AG136" i="13"/>
  <c r="AF137" i="13"/>
  <c r="AG137" i="13"/>
  <c r="AG17" i="13"/>
  <c r="AF17" i="13"/>
  <c r="D18" i="13"/>
  <c r="E18" i="13" s="1"/>
  <c r="D19" i="13"/>
  <c r="E19" i="13" s="1"/>
  <c r="D20" i="13"/>
  <c r="E20" i="13" s="1"/>
  <c r="G20" i="13" s="1"/>
  <c r="D21" i="13"/>
  <c r="E21" i="13" s="1"/>
  <c r="G21" i="13" s="1"/>
  <c r="D22" i="13"/>
  <c r="E22" i="13" s="1"/>
  <c r="D23" i="13"/>
  <c r="E23" i="13" s="1"/>
  <c r="D24" i="13"/>
  <c r="E24" i="13" s="1"/>
  <c r="G24" i="13" s="1"/>
  <c r="D25" i="13"/>
  <c r="E25" i="13" s="1"/>
  <c r="G25" i="13" s="1"/>
  <c r="D26" i="13"/>
  <c r="E26" i="13" s="1"/>
  <c r="D27" i="13"/>
  <c r="E27" i="13" s="1"/>
  <c r="D28" i="13"/>
  <c r="E28" i="13" s="1"/>
  <c r="G28" i="13" s="1"/>
  <c r="D29" i="13"/>
  <c r="E29" i="13" s="1"/>
  <c r="D30" i="13"/>
  <c r="E30" i="13" s="1"/>
  <c r="D31" i="13"/>
  <c r="E31" i="13" s="1"/>
  <c r="G31" i="13" s="1"/>
  <c r="D32" i="13"/>
  <c r="E32" i="13" s="1"/>
  <c r="G32" i="13" s="1"/>
  <c r="D33" i="13"/>
  <c r="E33" i="13" s="1"/>
  <c r="D34" i="13"/>
  <c r="E34" i="13" s="1"/>
  <c r="D35" i="13"/>
  <c r="E35" i="13" s="1"/>
  <c r="G35" i="13" s="1"/>
  <c r="D36" i="13"/>
  <c r="E36" i="13" s="1"/>
  <c r="G36" i="13" s="1"/>
  <c r="D37" i="13"/>
  <c r="E37" i="13" s="1"/>
  <c r="D38" i="13"/>
  <c r="E38" i="13" s="1"/>
  <c r="D39" i="13"/>
  <c r="E39" i="13" s="1"/>
  <c r="G39" i="13" s="1"/>
  <c r="D40" i="13"/>
  <c r="E40" i="13" s="1"/>
  <c r="G40" i="13" s="1"/>
  <c r="D41" i="13"/>
  <c r="E41" i="13" s="1"/>
  <c r="D42" i="13"/>
  <c r="E42" i="13" s="1"/>
  <c r="D43" i="13"/>
  <c r="E43" i="13" s="1"/>
  <c r="G43" i="13" s="1"/>
  <c r="D44" i="13"/>
  <c r="E44" i="13" s="1"/>
  <c r="G44" i="13" s="1"/>
  <c r="D45" i="13"/>
  <c r="E45" i="13" s="1"/>
  <c r="D46" i="13"/>
  <c r="E46" i="13" s="1"/>
  <c r="D47" i="13"/>
  <c r="E47" i="13" s="1"/>
  <c r="G47" i="13" s="1"/>
  <c r="D48" i="13"/>
  <c r="E48" i="13" s="1"/>
  <c r="G48" i="13" s="1"/>
  <c r="D49" i="13"/>
  <c r="E49" i="13" s="1"/>
  <c r="D50" i="13"/>
  <c r="E50" i="13" s="1"/>
  <c r="D51" i="13"/>
  <c r="E51" i="13" s="1"/>
  <c r="G51" i="13" s="1"/>
  <c r="D52" i="13"/>
  <c r="E52" i="13" s="1"/>
  <c r="G52" i="13" s="1"/>
  <c r="D53" i="13"/>
  <c r="E53" i="13" s="1"/>
  <c r="D54" i="13"/>
  <c r="E54" i="13" s="1"/>
  <c r="D55" i="13"/>
  <c r="E55" i="13" s="1"/>
  <c r="G55" i="13" s="1"/>
  <c r="D56" i="13"/>
  <c r="E56" i="13" s="1"/>
  <c r="G56" i="13" s="1"/>
  <c r="D57" i="13"/>
  <c r="E57" i="13" s="1"/>
  <c r="D58" i="13"/>
  <c r="E58" i="13" s="1"/>
  <c r="D59" i="13"/>
  <c r="E59" i="13" s="1"/>
  <c r="G59" i="13" s="1"/>
  <c r="D60" i="13"/>
  <c r="E60" i="13" s="1"/>
  <c r="G60" i="13" s="1"/>
  <c r="D61" i="13"/>
  <c r="E61" i="13" s="1"/>
  <c r="D62" i="13"/>
  <c r="E62" i="13" s="1"/>
  <c r="D63" i="13"/>
  <c r="E63" i="13" s="1"/>
  <c r="G63" i="13" s="1"/>
  <c r="D64" i="13"/>
  <c r="E64" i="13" s="1"/>
  <c r="G64" i="13" s="1"/>
  <c r="D65" i="13"/>
  <c r="E65" i="13"/>
  <c r="D66" i="13"/>
  <c r="E66" i="13" s="1"/>
  <c r="G66" i="13" s="1"/>
  <c r="D67" i="13"/>
  <c r="E67" i="13" s="1"/>
  <c r="G67" i="13" s="1"/>
  <c r="D68" i="13"/>
  <c r="E68" i="13" s="1"/>
  <c r="D69" i="13"/>
  <c r="E69" i="13" s="1"/>
  <c r="D70" i="13"/>
  <c r="E70" i="13" s="1"/>
  <c r="G70" i="13" s="1"/>
  <c r="D71" i="13"/>
  <c r="E71" i="13" s="1"/>
  <c r="G71" i="13" s="1"/>
  <c r="D72" i="13"/>
  <c r="E72" i="13" s="1"/>
  <c r="D73" i="13"/>
  <c r="E73" i="13" s="1"/>
  <c r="D74" i="13"/>
  <c r="E74" i="13" s="1"/>
  <c r="G74" i="13" s="1"/>
  <c r="D75" i="13"/>
  <c r="E75" i="13" s="1"/>
  <c r="G75" i="13" s="1"/>
  <c r="D76" i="13"/>
  <c r="E76" i="13" s="1"/>
  <c r="D77" i="13"/>
  <c r="E77" i="13" s="1"/>
  <c r="D78" i="13"/>
  <c r="E78" i="13" s="1"/>
  <c r="G78" i="13" s="1"/>
  <c r="D79" i="13"/>
  <c r="E79" i="13" s="1"/>
  <c r="G79" i="13" s="1"/>
  <c r="D80" i="13"/>
  <c r="E80" i="13" s="1"/>
  <c r="D81" i="13"/>
  <c r="E81" i="13" s="1"/>
  <c r="G81" i="13" s="1"/>
  <c r="D82" i="13"/>
  <c r="E82" i="13" s="1"/>
  <c r="D83" i="13"/>
  <c r="E83" i="13" s="1"/>
  <c r="G83" i="13" s="1"/>
  <c r="D84" i="13"/>
  <c r="E84" i="13" s="1"/>
  <c r="G84" i="13" s="1"/>
  <c r="D85" i="13"/>
  <c r="E85" i="13" s="1"/>
  <c r="G85" i="13" s="1"/>
  <c r="D86" i="13"/>
  <c r="E86" i="13" s="1"/>
  <c r="D87" i="13"/>
  <c r="E87" i="13" s="1"/>
  <c r="G87" i="13" s="1"/>
  <c r="D88" i="13"/>
  <c r="E88" i="13" s="1"/>
  <c r="G88" i="13" s="1"/>
  <c r="D89" i="13"/>
  <c r="E89" i="13" s="1"/>
  <c r="G89" i="13" s="1"/>
  <c r="D90" i="13"/>
  <c r="E90" i="13" s="1"/>
  <c r="D91" i="13"/>
  <c r="E91" i="13" s="1"/>
  <c r="G91" i="13" s="1"/>
  <c r="D92" i="13"/>
  <c r="E92" i="13" s="1"/>
  <c r="G92" i="13" s="1"/>
  <c r="D93" i="13"/>
  <c r="E93" i="13" s="1"/>
  <c r="G93" i="13" s="1"/>
  <c r="D94" i="13"/>
  <c r="E94" i="13" s="1"/>
  <c r="D95" i="13"/>
  <c r="E95" i="13" s="1"/>
  <c r="G95" i="13" s="1"/>
  <c r="D96" i="13"/>
  <c r="E96" i="13" s="1"/>
  <c r="G96" i="13" s="1"/>
  <c r="D97" i="13"/>
  <c r="E97" i="13" s="1"/>
  <c r="G97" i="13" s="1"/>
  <c r="D98" i="13"/>
  <c r="E98" i="13" s="1"/>
  <c r="D99" i="13"/>
  <c r="E99" i="13" s="1"/>
  <c r="G99" i="13" s="1"/>
  <c r="D100" i="13"/>
  <c r="E100" i="13" s="1"/>
  <c r="G100" i="13" s="1"/>
  <c r="D101" i="13"/>
  <c r="E101" i="13" s="1"/>
  <c r="G101" i="13" s="1"/>
  <c r="D102" i="13"/>
  <c r="E102" i="13" s="1"/>
  <c r="D103" i="13"/>
  <c r="E103" i="13" s="1"/>
  <c r="G103" i="13" s="1"/>
  <c r="D104" i="13"/>
  <c r="E104" i="13" s="1"/>
  <c r="G104" i="13" s="1"/>
  <c r="D105" i="13"/>
  <c r="E105" i="13" s="1"/>
  <c r="G105" i="13" s="1"/>
  <c r="D106" i="13"/>
  <c r="E106" i="13"/>
  <c r="G106" i="13" s="1"/>
  <c r="D107" i="13"/>
  <c r="E107" i="13" s="1"/>
  <c r="G107" i="13" s="1"/>
  <c r="D108" i="13"/>
  <c r="E108" i="13" s="1"/>
  <c r="G108" i="13" s="1"/>
  <c r="D109" i="13"/>
  <c r="E109" i="13" s="1"/>
  <c r="D110" i="13"/>
  <c r="E110" i="13" s="1"/>
  <c r="G110" i="13" s="1"/>
  <c r="D111" i="13"/>
  <c r="E111" i="13" s="1"/>
  <c r="G111" i="13" s="1"/>
  <c r="D112" i="13"/>
  <c r="E112" i="13" s="1"/>
  <c r="G112" i="13" s="1"/>
  <c r="D113" i="13"/>
  <c r="E113" i="13" s="1"/>
  <c r="D114" i="13"/>
  <c r="E114" i="13" s="1"/>
  <c r="G114" i="13" s="1"/>
  <c r="D115" i="13"/>
  <c r="E115" i="13" s="1"/>
  <c r="G115" i="13" s="1"/>
  <c r="D116" i="13"/>
  <c r="E116" i="13" s="1"/>
  <c r="G116" i="13" s="1"/>
  <c r="D117" i="13"/>
  <c r="E117" i="13" s="1"/>
  <c r="D118" i="13"/>
  <c r="E118" i="13" s="1"/>
  <c r="G118" i="13" s="1"/>
  <c r="D119" i="13"/>
  <c r="E119" i="13" s="1"/>
  <c r="G119" i="13" s="1"/>
  <c r="D120" i="13"/>
  <c r="E120" i="13" s="1"/>
  <c r="G120" i="13" s="1"/>
  <c r="D121" i="13"/>
  <c r="E121" i="13" s="1"/>
  <c r="D122" i="13"/>
  <c r="E122" i="13" s="1"/>
  <c r="G122" i="13" s="1"/>
  <c r="D123" i="13"/>
  <c r="E123" i="13" s="1"/>
  <c r="G123" i="13" s="1"/>
  <c r="D124" i="13"/>
  <c r="E124" i="13" s="1"/>
  <c r="G124" i="13" s="1"/>
  <c r="D125" i="13"/>
  <c r="E125" i="13" s="1"/>
  <c r="D126" i="13"/>
  <c r="E126" i="13" s="1"/>
  <c r="G126" i="13" s="1"/>
  <c r="D127" i="13"/>
  <c r="E127" i="13" s="1"/>
  <c r="G127" i="13" s="1"/>
  <c r="D128" i="13"/>
  <c r="E128" i="13" s="1"/>
  <c r="G128" i="13" s="1"/>
  <c r="D129" i="13"/>
  <c r="E129" i="13" s="1"/>
  <c r="D130" i="13"/>
  <c r="E130" i="13" s="1"/>
  <c r="G130" i="13" s="1"/>
  <c r="D131" i="13"/>
  <c r="E131" i="13" s="1"/>
  <c r="G131" i="13" s="1"/>
  <c r="D132" i="13"/>
  <c r="E132" i="13" s="1"/>
  <c r="G132" i="13" s="1"/>
  <c r="D133" i="13"/>
  <c r="E133" i="13" s="1"/>
  <c r="D134" i="13"/>
  <c r="E134" i="13" s="1"/>
  <c r="G134" i="13" s="1"/>
  <c r="D135" i="13"/>
  <c r="E135" i="13" s="1"/>
  <c r="G135" i="13" s="1"/>
  <c r="D136" i="13"/>
  <c r="E136" i="13" s="1"/>
  <c r="G136" i="13" s="1"/>
  <c r="D137" i="13"/>
  <c r="E137" i="13" s="1"/>
  <c r="D17" i="13"/>
  <c r="E17" i="13" s="1"/>
  <c r="G17" i="13" s="1"/>
  <c r="L13" i="13"/>
  <c r="L9" i="13"/>
  <c r="L3" i="13"/>
  <c r="AI97" i="13" l="1"/>
  <c r="AJ97" i="13"/>
  <c r="AI54" i="13"/>
  <c r="AJ54" i="13"/>
  <c r="AI44" i="13"/>
  <c r="AI36" i="13"/>
  <c r="AI20" i="13"/>
  <c r="AI133" i="14"/>
  <c r="AJ133" i="14"/>
  <c r="AJ158" i="14"/>
  <c r="AI158" i="14"/>
  <c r="AI205" i="14"/>
  <c r="AJ205" i="14"/>
  <c r="AJ237" i="14"/>
  <c r="AI237" i="14"/>
  <c r="G80" i="13"/>
  <c r="G77" i="13"/>
  <c r="G73" i="13"/>
  <c r="G69" i="13"/>
  <c r="G65" i="13"/>
  <c r="G62" i="13"/>
  <c r="G58" i="13"/>
  <c r="G54" i="13"/>
  <c r="G50" i="13"/>
  <c r="G46" i="13"/>
  <c r="G42" i="13"/>
  <c r="G38" i="13"/>
  <c r="G34" i="13"/>
  <c r="G30" i="13"/>
  <c r="G27" i="13"/>
  <c r="G23" i="13"/>
  <c r="G19" i="13"/>
  <c r="AH126" i="13"/>
  <c r="AH98" i="13"/>
  <c r="AH57" i="13"/>
  <c r="AH55" i="13"/>
  <c r="AJ66" i="13"/>
  <c r="AJ50" i="13"/>
  <c r="AJ46" i="13"/>
  <c r="AJ18" i="13"/>
  <c r="AJ80" i="14"/>
  <c r="AJ142" i="14"/>
  <c r="AI142" i="14"/>
  <c r="AJ206" i="14"/>
  <c r="AI206" i="14"/>
  <c r="AI86" i="14"/>
  <c r="AJ86" i="14"/>
  <c r="AI141" i="14"/>
  <c r="AJ141" i="14"/>
  <c r="AI48" i="13"/>
  <c r="AJ222" i="14"/>
  <c r="AI222" i="14"/>
  <c r="AJ83" i="14"/>
  <c r="AI83" i="14"/>
  <c r="AI189" i="14"/>
  <c r="AJ189" i="14"/>
  <c r="G137" i="13"/>
  <c r="G133" i="13"/>
  <c r="G129" i="13"/>
  <c r="G125" i="13"/>
  <c r="G121" i="13"/>
  <c r="G117" i="13"/>
  <c r="G113" i="13"/>
  <c r="G109" i="13"/>
  <c r="G102" i="13"/>
  <c r="G98" i="13"/>
  <c r="G94" i="13"/>
  <c r="G90" i="13"/>
  <c r="G86" i="13"/>
  <c r="G82" i="13"/>
  <c r="G76" i="13"/>
  <c r="G72" i="13"/>
  <c r="G68" i="13"/>
  <c r="G61" i="13"/>
  <c r="G57" i="13"/>
  <c r="G53" i="13"/>
  <c r="G49" i="13"/>
  <c r="G45" i="13"/>
  <c r="G41" i="13"/>
  <c r="G37" i="13"/>
  <c r="G33" i="13"/>
  <c r="G29" i="13"/>
  <c r="G26" i="13"/>
  <c r="G22" i="13"/>
  <c r="G18" i="13"/>
  <c r="AJ66" i="14"/>
  <c r="AJ22" i="14"/>
  <c r="AI45" i="14"/>
  <c r="AJ63" i="14"/>
  <c r="AJ161" i="14"/>
  <c r="AJ94" i="14"/>
  <c r="AJ144" i="14"/>
  <c r="AJ160" i="14"/>
  <c r="AJ192" i="14"/>
  <c r="AJ208" i="14"/>
  <c r="AJ188" i="14"/>
  <c r="AJ244" i="14"/>
  <c r="AJ166" i="14"/>
  <c r="AI166" i="14"/>
  <c r="AJ214" i="14"/>
  <c r="AI214" i="14"/>
  <c r="AJ190" i="14"/>
  <c r="AI190" i="14"/>
  <c r="AJ131" i="14"/>
  <c r="AI131" i="14"/>
  <c r="AI119" i="14"/>
  <c r="AJ177" i="14"/>
  <c r="AJ134" i="14"/>
  <c r="AI134" i="14"/>
  <c r="AJ99" i="14"/>
  <c r="AI99" i="14"/>
  <c r="AJ174" i="14"/>
  <c r="AI174" i="14"/>
  <c r="AI102" i="14"/>
  <c r="AJ102" i="14"/>
  <c r="AJ170" i="14"/>
  <c r="AI170" i="14"/>
  <c r="AJ186" i="14"/>
  <c r="AI186" i="14"/>
  <c r="AJ125" i="14"/>
  <c r="AI125" i="14"/>
  <c r="AJ77" i="14"/>
  <c r="AI77" i="14"/>
  <c r="AJ121" i="14"/>
  <c r="AI121" i="14"/>
  <c r="AJ109" i="14"/>
  <c r="AI109" i="14"/>
  <c r="AJ89" i="14"/>
  <c r="AI89" i="14"/>
  <c r="AJ93" i="14"/>
  <c r="AI93" i="14"/>
  <c r="AJ105" i="14"/>
  <c r="AI105" i="14"/>
  <c r="AH29" i="13"/>
  <c r="AH113" i="13"/>
  <c r="AH109" i="13"/>
  <c r="AH125" i="13"/>
  <c r="AH136" i="13"/>
  <c r="F74" i="13"/>
  <c r="AH131" i="13"/>
  <c r="AH129" i="13"/>
  <c r="AH124" i="13"/>
  <c r="AH120" i="13"/>
  <c r="AH118" i="13"/>
  <c r="AH114" i="13"/>
  <c r="AH110" i="13"/>
  <c r="AH70" i="13"/>
  <c r="AH33" i="13"/>
  <c r="F134" i="13"/>
  <c r="F124" i="13"/>
  <c r="F107" i="13"/>
  <c r="F97" i="13"/>
  <c r="F79" i="13"/>
  <c r="F49" i="13"/>
  <c r="AH134" i="13"/>
  <c r="AH108" i="13"/>
  <c r="AH104" i="13"/>
  <c r="AH53" i="13"/>
  <c r="AH34" i="13"/>
  <c r="AH27" i="13"/>
  <c r="AH23" i="13"/>
  <c r="F133" i="13"/>
  <c r="F129" i="13"/>
  <c r="F103" i="13"/>
  <c r="F99" i="13"/>
  <c r="F94" i="13"/>
  <c r="F90" i="13"/>
  <c r="F88" i="13"/>
  <c r="F69" i="13"/>
  <c r="F32" i="13"/>
  <c r="F28" i="13"/>
  <c r="F25" i="13"/>
  <c r="F22" i="13"/>
  <c r="F18" i="13"/>
  <c r="AH117" i="13"/>
  <c r="AH115" i="13"/>
  <c r="AH95" i="13"/>
  <c r="AH93" i="13"/>
  <c r="AH91" i="13"/>
  <c r="AH89" i="13"/>
  <c r="AH87" i="13"/>
  <c r="AH85" i="13"/>
  <c r="AH83" i="13"/>
  <c r="AH81" i="13"/>
  <c r="AH79" i="13"/>
  <c r="AH77" i="13"/>
  <c r="AH75" i="13"/>
  <c r="AH73" i="13"/>
  <c r="AH71" i="13"/>
  <c r="AH64" i="13"/>
  <c r="AH62" i="13"/>
  <c r="AH60" i="13"/>
  <c r="AH41" i="13"/>
  <c r="AH39" i="13"/>
  <c r="AH37" i="13"/>
  <c r="AH32" i="13"/>
  <c r="AH30" i="13"/>
  <c r="F131" i="13"/>
  <c r="F114" i="13"/>
  <c r="F110" i="13"/>
  <c r="F101" i="13"/>
  <c r="F82" i="13"/>
  <c r="F67" i="13"/>
  <c r="F130" i="13"/>
  <c r="F126" i="13"/>
  <c r="F123" i="13"/>
  <c r="F117" i="13"/>
  <c r="F113" i="13"/>
  <c r="AH132" i="13"/>
  <c r="AH111" i="13"/>
  <c r="AH106" i="13"/>
  <c r="AH102" i="13"/>
  <c r="AH51" i="13"/>
  <c r="AH25" i="13"/>
  <c r="F119" i="13"/>
  <c r="F115" i="13"/>
  <c r="F108" i="13"/>
  <c r="F98" i="13"/>
  <c r="F95" i="13"/>
  <c r="F93" i="13"/>
  <c r="F87" i="13"/>
  <c r="F83" i="13"/>
  <c r="F78" i="13"/>
  <c r="F72" i="13"/>
  <c r="F62" i="13"/>
  <c r="F58" i="13"/>
  <c r="F54" i="13"/>
  <c r="F51" i="13"/>
  <c r="F35" i="13"/>
  <c r="AH17" i="13"/>
  <c r="AH101" i="13"/>
  <c r="AH99" i="13"/>
  <c r="AH69" i="13"/>
  <c r="AH67" i="13"/>
  <c r="AH58" i="13"/>
  <c r="AH105" i="13"/>
  <c r="AH121" i="13"/>
  <c r="AH21" i="13"/>
  <c r="F36" i="13"/>
  <c r="F50" i="13"/>
  <c r="F17" i="13"/>
  <c r="F135" i="13"/>
  <c r="F132" i="13"/>
  <c r="F125" i="13"/>
  <c r="F122" i="13"/>
  <c r="F120" i="13"/>
  <c r="F116" i="13"/>
  <c r="F109" i="13"/>
  <c r="F106" i="13"/>
  <c r="F104" i="13"/>
  <c r="F100" i="13"/>
  <c r="F85" i="13"/>
  <c r="F66" i="13"/>
  <c r="F63" i="13"/>
  <c r="F46" i="13"/>
  <c r="F42" i="13"/>
  <c r="F37" i="13"/>
  <c r="F33" i="13"/>
  <c r="AH122" i="13"/>
  <c r="AH42" i="13"/>
  <c r="F84" i="13"/>
  <c r="F77" i="13"/>
  <c r="F71" i="13"/>
  <c r="F65" i="13"/>
  <c r="F57" i="13"/>
  <c r="F48" i="13"/>
  <c r="F45" i="13"/>
  <c r="F34" i="13"/>
  <c r="F24" i="13"/>
  <c r="AH137" i="13"/>
  <c r="AH130" i="13"/>
  <c r="AH119" i="13"/>
  <c r="AH103" i="13"/>
  <c r="AH96" i="13"/>
  <c r="AH92" i="13"/>
  <c r="AH88" i="13"/>
  <c r="AH84" i="13"/>
  <c r="AH82" i="13"/>
  <c r="AH76" i="13"/>
  <c r="AH74" i="13"/>
  <c r="AH63" i="13"/>
  <c r="AH49" i="13"/>
  <c r="AH35" i="13"/>
  <c r="F137" i="13"/>
  <c r="F128" i="13"/>
  <c r="F118" i="13"/>
  <c r="F112" i="13"/>
  <c r="F102" i="13"/>
  <c r="F92" i="13"/>
  <c r="F86" i="13"/>
  <c r="F76" i="13"/>
  <c r="F70" i="13"/>
  <c r="F60" i="13"/>
  <c r="F56" i="13"/>
  <c r="F47" i="13"/>
  <c r="F44" i="13"/>
  <c r="F40" i="13"/>
  <c r="F30" i="13"/>
  <c r="F27" i="13"/>
  <c r="F20" i="13"/>
  <c r="AH133" i="13"/>
  <c r="AH123" i="13"/>
  <c r="AH116" i="13"/>
  <c r="AH107" i="13"/>
  <c r="AH100" i="13"/>
  <c r="AH68" i="13"/>
  <c r="AH61" i="13"/>
  <c r="AH59" i="13"/>
  <c r="AH52" i="13"/>
  <c r="AH45" i="13"/>
  <c r="AH43" i="13"/>
  <c r="AH38" i="13"/>
  <c r="AH31" i="13"/>
  <c r="AH24" i="13"/>
  <c r="AH22" i="13"/>
  <c r="F81" i="13"/>
  <c r="F68" i="13"/>
  <c r="F61" i="13"/>
  <c r="F53" i="13"/>
  <c r="F41" i="13"/>
  <c r="F31" i="13"/>
  <c r="F21" i="13"/>
  <c r="AH128" i="13"/>
  <c r="AH112" i="13"/>
  <c r="AH94" i="13"/>
  <c r="AH90" i="13"/>
  <c r="AH86" i="13"/>
  <c r="AH80" i="13"/>
  <c r="AH78" i="13"/>
  <c r="AH72" i="13"/>
  <c r="AH65" i="13"/>
  <c r="AH56" i="13"/>
  <c r="AH47" i="13"/>
  <c r="AH40" i="13"/>
  <c r="AH28" i="13"/>
  <c r="AH26" i="13"/>
  <c r="AH19" i="13"/>
  <c r="F136" i="13"/>
  <c r="F127" i="13"/>
  <c r="F121" i="13"/>
  <c r="F111" i="13"/>
  <c r="F105" i="13"/>
  <c r="F96" i="13"/>
  <c r="F91" i="13"/>
  <c r="F89" i="13"/>
  <c r="F80" i="13"/>
  <c r="F75" i="13"/>
  <c r="F73" i="13"/>
  <c r="F64" i="13"/>
  <c r="F59" i="13"/>
  <c r="F55" i="13"/>
  <c r="F52" i="13"/>
  <c r="F43" i="13"/>
  <c r="F39" i="13"/>
  <c r="F38" i="13"/>
  <c r="F29" i="13"/>
  <c r="F26" i="13"/>
  <c r="F23" i="13"/>
  <c r="F19" i="13"/>
  <c r="AH127" i="13"/>
  <c r="AJ19" i="13" l="1"/>
  <c r="AI19" i="13"/>
  <c r="AI94" i="13"/>
  <c r="AJ94" i="13"/>
  <c r="AJ52" i="13"/>
  <c r="AI52" i="13"/>
  <c r="AJ63" i="13"/>
  <c r="AI63" i="13"/>
  <c r="AI103" i="13"/>
  <c r="AJ103" i="13"/>
  <c r="AI121" i="13"/>
  <c r="AJ121" i="13"/>
  <c r="AI51" i="13"/>
  <c r="AJ51" i="13"/>
  <c r="AI30" i="13"/>
  <c r="AJ30" i="13"/>
  <c r="AJ79" i="13"/>
  <c r="AI79" i="13"/>
  <c r="AJ95" i="13"/>
  <c r="AI95" i="13"/>
  <c r="AJ104" i="13"/>
  <c r="AI104" i="13"/>
  <c r="AI129" i="13"/>
  <c r="AJ129" i="13"/>
  <c r="AJ80" i="13"/>
  <c r="AI80" i="13"/>
  <c r="AI38" i="13"/>
  <c r="AJ38" i="13"/>
  <c r="AJ107" i="13"/>
  <c r="AI107" i="13"/>
  <c r="AI119" i="13"/>
  <c r="AJ119" i="13"/>
  <c r="AI42" i="13"/>
  <c r="AJ42" i="13"/>
  <c r="AI99" i="13"/>
  <c r="AJ99" i="13"/>
  <c r="AJ32" i="13"/>
  <c r="AI32" i="13"/>
  <c r="AI73" i="13"/>
  <c r="AJ73" i="13"/>
  <c r="AI89" i="13"/>
  <c r="AJ89" i="13"/>
  <c r="AJ115" i="13"/>
  <c r="AI115" i="13"/>
  <c r="AJ27" i="13"/>
  <c r="AI27" i="13"/>
  <c r="AI33" i="13"/>
  <c r="AJ33" i="13"/>
  <c r="AJ28" i="13"/>
  <c r="AI28" i="13"/>
  <c r="AI65" i="13"/>
  <c r="AJ65" i="13"/>
  <c r="AI86" i="13"/>
  <c r="AJ86" i="13"/>
  <c r="AJ128" i="13"/>
  <c r="AI128" i="13"/>
  <c r="AI22" i="13"/>
  <c r="AJ22" i="13"/>
  <c r="AI43" i="13"/>
  <c r="AJ43" i="13"/>
  <c r="AI61" i="13"/>
  <c r="AJ61" i="13"/>
  <c r="AJ116" i="13"/>
  <c r="AI116" i="13"/>
  <c r="AJ35" i="13"/>
  <c r="AI35" i="13"/>
  <c r="AJ76" i="13"/>
  <c r="AI76" i="13"/>
  <c r="AJ92" i="13"/>
  <c r="AI92" i="13"/>
  <c r="AI130" i="13"/>
  <c r="AJ130" i="13"/>
  <c r="AI122" i="13"/>
  <c r="AJ122" i="13"/>
  <c r="AI58" i="13"/>
  <c r="AJ58" i="13"/>
  <c r="AI101" i="13"/>
  <c r="AJ101" i="13"/>
  <c r="AI106" i="13"/>
  <c r="AJ106" i="13"/>
  <c r="AI37" i="13"/>
  <c r="AJ37" i="13"/>
  <c r="AI62" i="13"/>
  <c r="AJ62" i="13"/>
  <c r="AI75" i="13"/>
  <c r="AJ75" i="13"/>
  <c r="AJ83" i="13"/>
  <c r="AI83" i="13"/>
  <c r="AI91" i="13"/>
  <c r="AJ91" i="13"/>
  <c r="AI117" i="13"/>
  <c r="AJ117" i="13"/>
  <c r="AI34" i="13"/>
  <c r="AJ34" i="13"/>
  <c r="AI134" i="13"/>
  <c r="AJ134" i="13"/>
  <c r="AI70" i="13"/>
  <c r="AJ70" i="13"/>
  <c r="AJ120" i="13"/>
  <c r="AI120" i="13"/>
  <c r="AI113" i="13"/>
  <c r="AJ113" i="13"/>
  <c r="AI57" i="13"/>
  <c r="AJ57" i="13"/>
  <c r="AJ47" i="13"/>
  <c r="AI47" i="13"/>
  <c r="AI78" i="13"/>
  <c r="AJ78" i="13"/>
  <c r="AI31" i="13"/>
  <c r="AJ31" i="13"/>
  <c r="AJ100" i="13"/>
  <c r="AI100" i="13"/>
  <c r="AI133" i="13"/>
  <c r="AJ133" i="13"/>
  <c r="AJ84" i="13"/>
  <c r="AI84" i="13"/>
  <c r="AI69" i="13"/>
  <c r="AJ69" i="13"/>
  <c r="AJ132" i="13"/>
  <c r="AI132" i="13"/>
  <c r="AI41" i="13"/>
  <c r="AJ41" i="13"/>
  <c r="AJ71" i="13"/>
  <c r="AI71" i="13"/>
  <c r="AI87" i="13"/>
  <c r="AJ87" i="13"/>
  <c r="AI23" i="13"/>
  <c r="AJ23" i="13"/>
  <c r="AI114" i="13"/>
  <c r="AJ114" i="13"/>
  <c r="AI125" i="13"/>
  <c r="AJ125" i="13"/>
  <c r="AI127" i="13"/>
  <c r="AJ127" i="13"/>
  <c r="AI26" i="13"/>
  <c r="AJ26" i="13"/>
  <c r="AJ56" i="13"/>
  <c r="AI56" i="13"/>
  <c r="AJ112" i="13"/>
  <c r="AI112" i="13"/>
  <c r="AJ59" i="13"/>
  <c r="AI59" i="13"/>
  <c r="AI74" i="13"/>
  <c r="AJ74" i="13"/>
  <c r="AJ88" i="13"/>
  <c r="AI88" i="13"/>
  <c r="AI105" i="13"/>
  <c r="AJ105" i="13"/>
  <c r="AI102" i="13"/>
  <c r="AJ102" i="13"/>
  <c r="AJ60" i="13"/>
  <c r="AI60" i="13"/>
  <c r="AI81" i="13"/>
  <c r="AJ81" i="13"/>
  <c r="AJ108" i="13"/>
  <c r="AI108" i="13"/>
  <c r="AI118" i="13"/>
  <c r="AJ118" i="13"/>
  <c r="AI131" i="13"/>
  <c r="AJ131" i="13"/>
  <c r="AI109" i="13"/>
  <c r="AJ109" i="13"/>
  <c r="AJ55" i="13"/>
  <c r="AI55" i="13"/>
  <c r="AJ40" i="13"/>
  <c r="AI40" i="13"/>
  <c r="AJ72" i="13"/>
  <c r="AI72" i="13"/>
  <c r="AI90" i="13"/>
  <c r="AJ90" i="13"/>
  <c r="AJ24" i="13"/>
  <c r="AI24" i="13"/>
  <c r="AI45" i="13"/>
  <c r="AJ45" i="13"/>
  <c r="AJ68" i="13"/>
  <c r="AI68" i="13"/>
  <c r="AJ123" i="13"/>
  <c r="AI123" i="13"/>
  <c r="AI49" i="13"/>
  <c r="AJ49" i="13"/>
  <c r="AI82" i="13"/>
  <c r="AJ82" i="13"/>
  <c r="AJ96" i="13"/>
  <c r="AI96" i="13"/>
  <c r="AI137" i="13"/>
  <c r="AJ137" i="13"/>
  <c r="AI21" i="13"/>
  <c r="AJ21" i="13"/>
  <c r="AI67" i="13"/>
  <c r="AJ67" i="13"/>
  <c r="AI17" i="13"/>
  <c r="AJ17" i="13"/>
  <c r="AI25" i="13"/>
  <c r="AJ25" i="13"/>
  <c r="AI111" i="13"/>
  <c r="AJ111" i="13"/>
  <c r="AJ39" i="13"/>
  <c r="AI39" i="13"/>
  <c r="AJ64" i="13"/>
  <c r="AI64" i="13"/>
  <c r="AI77" i="13"/>
  <c r="AJ77" i="13"/>
  <c r="AI85" i="13"/>
  <c r="AJ85" i="13"/>
  <c r="AI93" i="13"/>
  <c r="AJ93" i="13"/>
  <c r="AI53" i="13"/>
  <c r="AJ53" i="13"/>
  <c r="AI110" i="13"/>
  <c r="AJ110" i="13"/>
  <c r="AJ124" i="13"/>
  <c r="AI124" i="13"/>
  <c r="AJ136" i="13"/>
  <c r="AI136" i="13"/>
  <c r="AI29" i="13"/>
  <c r="AJ29" i="13"/>
  <c r="AI98" i="13"/>
  <c r="AJ98" i="13"/>
  <c r="AI126" i="13"/>
  <c r="AJ126" i="13"/>
  <c r="AH11" i="6" l="1"/>
  <c r="AG12" i="6"/>
  <c r="AG10" i="6"/>
  <c r="AF12" i="6"/>
  <c r="AH12" i="6" s="1"/>
  <c r="AF10" i="6"/>
  <c r="AH10" i="6" s="1"/>
  <c r="DF16" i="12" l="1"/>
  <c r="DF17" i="12"/>
  <c r="DJ17" i="12" l="1"/>
  <c r="DJ32" i="12" s="1"/>
  <c r="DJ18" i="12"/>
  <c r="DJ33" i="12" s="1"/>
  <c r="L13" i="12" l="1"/>
  <c r="L9" i="12"/>
  <c r="L69" i="12"/>
  <c r="L73" i="12"/>
  <c r="DK18" i="12" l="1"/>
  <c r="DK33" i="12" s="1"/>
  <c r="DL18" i="12"/>
  <c r="DM18" i="12"/>
  <c r="DM33" i="12" s="1"/>
  <c r="DN18" i="12"/>
  <c r="DN33" i="12" s="1"/>
  <c r="DO18" i="12"/>
  <c r="DO33" i="12" s="1"/>
  <c r="DP18" i="12"/>
  <c r="DP33" i="12" s="1"/>
  <c r="DQ18" i="12"/>
  <c r="DQ33" i="12" s="1"/>
  <c r="DR18" i="12"/>
  <c r="DS18" i="12"/>
  <c r="DS33" i="12" s="1"/>
  <c r="DT18" i="12"/>
  <c r="DU18" i="12"/>
  <c r="DU33" i="12" s="1"/>
  <c r="DV18" i="12"/>
  <c r="DV33" i="12" s="1"/>
  <c r="DW18" i="12"/>
  <c r="DX18" i="12"/>
  <c r="DX33" i="12" s="1"/>
  <c r="DY18" i="12"/>
  <c r="DY33" i="12" s="1"/>
  <c r="DZ18" i="12"/>
  <c r="DZ33" i="12" s="1"/>
  <c r="EA18" i="12"/>
  <c r="EA33" i="12" s="1"/>
  <c r="EB18" i="12"/>
  <c r="EB33" i="12" s="1"/>
  <c r="DJ19" i="12"/>
  <c r="DJ34" i="12" s="1"/>
  <c r="DK19" i="12"/>
  <c r="DK34" i="12" s="1"/>
  <c r="DL19" i="12"/>
  <c r="DM19" i="12"/>
  <c r="DM34" i="12" s="1"/>
  <c r="DN19" i="12"/>
  <c r="DN34" i="12" s="1"/>
  <c r="DO19" i="12"/>
  <c r="DO34" i="12" s="1"/>
  <c r="DP19" i="12"/>
  <c r="DP34" i="12" s="1"/>
  <c r="DQ19" i="12"/>
  <c r="DQ34" i="12" s="1"/>
  <c r="DR19" i="12"/>
  <c r="DS19" i="12"/>
  <c r="DS34" i="12" s="1"/>
  <c r="DT19" i="12"/>
  <c r="DU19" i="12"/>
  <c r="DU34" i="12" s="1"/>
  <c r="DV19" i="12"/>
  <c r="DV34" i="12" s="1"/>
  <c r="DW19" i="12"/>
  <c r="DX19" i="12"/>
  <c r="DX34" i="12" s="1"/>
  <c r="DY19" i="12"/>
  <c r="DY34" i="12" s="1"/>
  <c r="DZ19" i="12"/>
  <c r="DZ34" i="12" s="1"/>
  <c r="EA19" i="12"/>
  <c r="EA34" i="12" s="1"/>
  <c r="EB19" i="12"/>
  <c r="EB34" i="12" s="1"/>
  <c r="DJ20" i="12"/>
  <c r="DJ35" i="12" s="1"/>
  <c r="DK20" i="12"/>
  <c r="DK35" i="12" s="1"/>
  <c r="DL20" i="12"/>
  <c r="DM20" i="12"/>
  <c r="DM35" i="12" s="1"/>
  <c r="DN20" i="12"/>
  <c r="DN35" i="12" s="1"/>
  <c r="DO20" i="12"/>
  <c r="DO35" i="12" s="1"/>
  <c r="DP20" i="12"/>
  <c r="DP35" i="12" s="1"/>
  <c r="DQ20" i="12"/>
  <c r="DQ35" i="12" s="1"/>
  <c r="DR20" i="12"/>
  <c r="DS20" i="12"/>
  <c r="DS35" i="12" s="1"/>
  <c r="DT20" i="12"/>
  <c r="DU20" i="12"/>
  <c r="DU35" i="12" s="1"/>
  <c r="DV20" i="12"/>
  <c r="DV35" i="12" s="1"/>
  <c r="DW20" i="12"/>
  <c r="DX20" i="12"/>
  <c r="DX35" i="12" s="1"/>
  <c r="DY20" i="12"/>
  <c r="DY35" i="12" s="1"/>
  <c r="DZ20" i="12"/>
  <c r="DZ35" i="12" s="1"/>
  <c r="EA20" i="12"/>
  <c r="EA35" i="12" s="1"/>
  <c r="EB20" i="12"/>
  <c r="EB35" i="12" s="1"/>
  <c r="DJ21" i="12"/>
  <c r="DJ36" i="12" s="1"/>
  <c r="DK21" i="12"/>
  <c r="DK36" i="12" s="1"/>
  <c r="DL21" i="12"/>
  <c r="DM21" i="12"/>
  <c r="DM36" i="12" s="1"/>
  <c r="DN21" i="12"/>
  <c r="DN36" i="12" s="1"/>
  <c r="DO21" i="12"/>
  <c r="DO36" i="12" s="1"/>
  <c r="DP21" i="12"/>
  <c r="DP36" i="12" s="1"/>
  <c r="DQ21" i="12"/>
  <c r="DQ36" i="12" s="1"/>
  <c r="DR21" i="12"/>
  <c r="DS21" i="12"/>
  <c r="DS36" i="12" s="1"/>
  <c r="DT21" i="12"/>
  <c r="DU21" i="12"/>
  <c r="DU36" i="12" s="1"/>
  <c r="DV21" i="12"/>
  <c r="DV36" i="12" s="1"/>
  <c r="DW21" i="12"/>
  <c r="DX21" i="12"/>
  <c r="DX36" i="12" s="1"/>
  <c r="DY21" i="12"/>
  <c r="DY36" i="12" s="1"/>
  <c r="DZ21" i="12"/>
  <c r="DZ36" i="12" s="1"/>
  <c r="EA21" i="12"/>
  <c r="EA36" i="12" s="1"/>
  <c r="EB21" i="12"/>
  <c r="EB36" i="12" s="1"/>
  <c r="DJ22" i="12"/>
  <c r="DJ37" i="12" s="1"/>
  <c r="DK22" i="12"/>
  <c r="DK37" i="12" s="1"/>
  <c r="DL22" i="12"/>
  <c r="DM22" i="12"/>
  <c r="DM37" i="12" s="1"/>
  <c r="DN22" i="12"/>
  <c r="DN37" i="12" s="1"/>
  <c r="DO22" i="12"/>
  <c r="DO37" i="12" s="1"/>
  <c r="DP22" i="12"/>
  <c r="DP37" i="12" s="1"/>
  <c r="DQ22" i="12"/>
  <c r="DQ37" i="12" s="1"/>
  <c r="DR22" i="12"/>
  <c r="DS22" i="12"/>
  <c r="DS37" i="12" s="1"/>
  <c r="DT22" i="12"/>
  <c r="DU22" i="12"/>
  <c r="DU37" i="12" s="1"/>
  <c r="DV22" i="12"/>
  <c r="DV37" i="12" s="1"/>
  <c r="DW22" i="12"/>
  <c r="DX22" i="12"/>
  <c r="DX37" i="12" s="1"/>
  <c r="DY22" i="12"/>
  <c r="DY37" i="12" s="1"/>
  <c r="DZ22" i="12"/>
  <c r="DZ37" i="12" s="1"/>
  <c r="EA22" i="12"/>
  <c r="EA37" i="12" s="1"/>
  <c r="EB22" i="12"/>
  <c r="EB37" i="12" s="1"/>
  <c r="DJ23" i="12"/>
  <c r="DJ38" i="12" s="1"/>
  <c r="DK23" i="12"/>
  <c r="DK38" i="12" s="1"/>
  <c r="DL23" i="12"/>
  <c r="DM23" i="12"/>
  <c r="DM38" i="12" s="1"/>
  <c r="DN23" i="12"/>
  <c r="DN38" i="12" s="1"/>
  <c r="DO23" i="12"/>
  <c r="DO38" i="12" s="1"/>
  <c r="DP23" i="12"/>
  <c r="DP38" i="12" s="1"/>
  <c r="DQ23" i="12"/>
  <c r="DQ38" i="12" s="1"/>
  <c r="DR23" i="12"/>
  <c r="DS23" i="12"/>
  <c r="DS38" i="12" s="1"/>
  <c r="DT23" i="12"/>
  <c r="DU23" i="12"/>
  <c r="DU38" i="12" s="1"/>
  <c r="DV23" i="12"/>
  <c r="DV38" i="12" s="1"/>
  <c r="DW23" i="12"/>
  <c r="DX23" i="12"/>
  <c r="DX38" i="12" s="1"/>
  <c r="DY23" i="12"/>
  <c r="DY38" i="12" s="1"/>
  <c r="DZ23" i="12"/>
  <c r="DZ38" i="12" s="1"/>
  <c r="EA23" i="12"/>
  <c r="EA38" i="12" s="1"/>
  <c r="EB23" i="12"/>
  <c r="EB38" i="12" s="1"/>
  <c r="DJ24" i="12"/>
  <c r="DJ39" i="12" s="1"/>
  <c r="DK24" i="12"/>
  <c r="DK39" i="12" s="1"/>
  <c r="DL24" i="12"/>
  <c r="DM24" i="12"/>
  <c r="DM39" i="12" s="1"/>
  <c r="DN24" i="12"/>
  <c r="DN39" i="12" s="1"/>
  <c r="DO24" i="12"/>
  <c r="DO39" i="12" s="1"/>
  <c r="DP24" i="12"/>
  <c r="DP39" i="12" s="1"/>
  <c r="DQ24" i="12"/>
  <c r="DQ39" i="12" s="1"/>
  <c r="DR24" i="12"/>
  <c r="DS24" i="12"/>
  <c r="DS39" i="12" s="1"/>
  <c r="DT24" i="12"/>
  <c r="DU24" i="12"/>
  <c r="DU39" i="12" s="1"/>
  <c r="DV24" i="12"/>
  <c r="DV39" i="12" s="1"/>
  <c r="DW24" i="12"/>
  <c r="DX24" i="12"/>
  <c r="DX39" i="12" s="1"/>
  <c r="DY24" i="12"/>
  <c r="DY39" i="12" s="1"/>
  <c r="DZ24" i="12"/>
  <c r="DZ39" i="12" s="1"/>
  <c r="EA24" i="12"/>
  <c r="EA39" i="12" s="1"/>
  <c r="EB24" i="12"/>
  <c r="EB39" i="12" s="1"/>
  <c r="DJ25" i="12"/>
  <c r="DJ40" i="12" s="1"/>
  <c r="DK25" i="12"/>
  <c r="DK40" i="12" s="1"/>
  <c r="DL25" i="12"/>
  <c r="DM25" i="12"/>
  <c r="DM40" i="12" s="1"/>
  <c r="DN25" i="12"/>
  <c r="DN40" i="12" s="1"/>
  <c r="DO25" i="12"/>
  <c r="DO40" i="12" s="1"/>
  <c r="DP25" i="12"/>
  <c r="DP40" i="12" s="1"/>
  <c r="DQ25" i="12"/>
  <c r="DQ40" i="12" s="1"/>
  <c r="DR25" i="12"/>
  <c r="DS25" i="12"/>
  <c r="DS40" i="12" s="1"/>
  <c r="DT25" i="12"/>
  <c r="DU25" i="12"/>
  <c r="DU40" i="12" s="1"/>
  <c r="DV25" i="12"/>
  <c r="DV40" i="12" s="1"/>
  <c r="DW25" i="12"/>
  <c r="DX25" i="12"/>
  <c r="DX40" i="12" s="1"/>
  <c r="DY25" i="12"/>
  <c r="DY40" i="12" s="1"/>
  <c r="DZ25" i="12"/>
  <c r="DZ40" i="12" s="1"/>
  <c r="EA25" i="12"/>
  <c r="EA40" i="12" s="1"/>
  <c r="EB25" i="12"/>
  <c r="EB40" i="12" s="1"/>
  <c r="DJ26" i="12"/>
  <c r="DJ41" i="12" s="1"/>
  <c r="DK26" i="12"/>
  <c r="DK41" i="12" s="1"/>
  <c r="DL26" i="12"/>
  <c r="DM26" i="12"/>
  <c r="DM41" i="12" s="1"/>
  <c r="DN26" i="12"/>
  <c r="DN41" i="12" s="1"/>
  <c r="DO26" i="12"/>
  <c r="DO41" i="12" s="1"/>
  <c r="DP26" i="12"/>
  <c r="DP41" i="12" s="1"/>
  <c r="DQ26" i="12"/>
  <c r="DQ41" i="12" s="1"/>
  <c r="DR26" i="12"/>
  <c r="DS26" i="12"/>
  <c r="DS41" i="12" s="1"/>
  <c r="DT26" i="12"/>
  <c r="DU26" i="12"/>
  <c r="DU41" i="12" s="1"/>
  <c r="DV26" i="12"/>
  <c r="DV41" i="12" s="1"/>
  <c r="DW26" i="12"/>
  <c r="DX26" i="12"/>
  <c r="DX41" i="12" s="1"/>
  <c r="DY26" i="12"/>
  <c r="DY41" i="12" s="1"/>
  <c r="DZ26" i="12"/>
  <c r="DZ41" i="12" s="1"/>
  <c r="EA26" i="12"/>
  <c r="EA41" i="12" s="1"/>
  <c r="EB26" i="12"/>
  <c r="EB41" i="12" s="1"/>
  <c r="DJ27" i="12"/>
  <c r="DJ42" i="12" s="1"/>
  <c r="DK27" i="12"/>
  <c r="DK42" i="12" s="1"/>
  <c r="DL27" i="12"/>
  <c r="DM27" i="12"/>
  <c r="DM42" i="12" s="1"/>
  <c r="DN27" i="12"/>
  <c r="DN42" i="12" s="1"/>
  <c r="DO27" i="12"/>
  <c r="DO42" i="12" s="1"/>
  <c r="DP27" i="12"/>
  <c r="DP42" i="12" s="1"/>
  <c r="DQ27" i="12"/>
  <c r="DQ42" i="12" s="1"/>
  <c r="DR27" i="12"/>
  <c r="DS27" i="12"/>
  <c r="DS42" i="12" s="1"/>
  <c r="DT27" i="12"/>
  <c r="DU27" i="12"/>
  <c r="DU42" i="12" s="1"/>
  <c r="DV27" i="12"/>
  <c r="DV42" i="12" s="1"/>
  <c r="DW27" i="12"/>
  <c r="DX27" i="12"/>
  <c r="DX42" i="12" s="1"/>
  <c r="DY27" i="12"/>
  <c r="DY42" i="12" s="1"/>
  <c r="DZ27" i="12"/>
  <c r="DZ42" i="12" s="1"/>
  <c r="EA27" i="12"/>
  <c r="EA42" i="12" s="1"/>
  <c r="EB27" i="12"/>
  <c r="EB42" i="12" s="1"/>
  <c r="DK17" i="12"/>
  <c r="DK32" i="12" s="1"/>
  <c r="DL17" i="12"/>
  <c r="DM17" i="12"/>
  <c r="DM32" i="12" s="1"/>
  <c r="DN17" i="12"/>
  <c r="DN32" i="12" s="1"/>
  <c r="DO17" i="12"/>
  <c r="DO32" i="12" s="1"/>
  <c r="DP17" i="12"/>
  <c r="DP32" i="12" s="1"/>
  <c r="DQ17" i="12"/>
  <c r="DQ32" i="12" s="1"/>
  <c r="DR17" i="12"/>
  <c r="DS17" i="12"/>
  <c r="DS32" i="12" s="1"/>
  <c r="DT17" i="12"/>
  <c r="DT32" i="12" s="1"/>
  <c r="DU17" i="12"/>
  <c r="DU32" i="12" s="1"/>
  <c r="DV17" i="12"/>
  <c r="DV32" i="12" s="1"/>
  <c r="DW17" i="12"/>
  <c r="DW32" i="12" s="1"/>
  <c r="DX17" i="12"/>
  <c r="DX32" i="12" s="1"/>
  <c r="DY17" i="12"/>
  <c r="DY32" i="12" s="1"/>
  <c r="DZ17" i="12"/>
  <c r="DZ32" i="12" s="1"/>
  <c r="EA17" i="12"/>
  <c r="EA32" i="12" s="1"/>
  <c r="EB17" i="12"/>
  <c r="EB32" i="12" s="1"/>
  <c r="DW42" i="12" l="1"/>
  <c r="EK27" i="12"/>
  <c r="DR41" i="12"/>
  <c r="EJ26" i="12"/>
  <c r="DT39" i="12"/>
  <c r="EP24" i="12"/>
  <c r="DL39" i="12"/>
  <c r="EE24" i="12"/>
  <c r="DI24" i="12" s="1"/>
  <c r="DI39" i="12" s="1"/>
  <c r="DW38" i="12"/>
  <c r="EK23" i="12"/>
  <c r="DR37" i="12"/>
  <c r="EJ22" i="12"/>
  <c r="DT35" i="12"/>
  <c r="EP20" i="12"/>
  <c r="DL35" i="12"/>
  <c r="EE20" i="12"/>
  <c r="DI20" i="12" s="1"/>
  <c r="DI35" i="12" s="1"/>
  <c r="DW34" i="12"/>
  <c r="EK19" i="12"/>
  <c r="DR33" i="12"/>
  <c r="EJ18" i="12"/>
  <c r="DL32" i="12"/>
  <c r="EE17" i="12"/>
  <c r="DR42" i="12"/>
  <c r="EJ27" i="12"/>
  <c r="DT40" i="12"/>
  <c r="EP25" i="12"/>
  <c r="DL40" i="12"/>
  <c r="EE25" i="12"/>
  <c r="DI25" i="12" s="1"/>
  <c r="DI40" i="12" s="1"/>
  <c r="DW39" i="12"/>
  <c r="EK24" i="12"/>
  <c r="DR38" i="12"/>
  <c r="EJ23" i="12"/>
  <c r="DT36" i="12"/>
  <c r="EP21" i="12"/>
  <c r="DL36" i="12"/>
  <c r="EE21" i="12"/>
  <c r="DI21" i="12" s="1"/>
  <c r="DI36" i="12" s="1"/>
  <c r="DW35" i="12"/>
  <c r="EK20" i="12"/>
  <c r="DR34" i="12"/>
  <c r="EJ19" i="12"/>
  <c r="DT41" i="12"/>
  <c r="EP26" i="12"/>
  <c r="DL41" i="12"/>
  <c r="EE26" i="12"/>
  <c r="DW40" i="12"/>
  <c r="EK25" i="12"/>
  <c r="DR39" i="12"/>
  <c r="EJ24" i="12"/>
  <c r="DT37" i="12"/>
  <c r="EP22" i="12"/>
  <c r="DL37" i="12"/>
  <c r="EE22" i="12"/>
  <c r="DI22" i="12" s="1"/>
  <c r="DI37" i="12" s="1"/>
  <c r="DW36" i="12"/>
  <c r="EK21" i="12"/>
  <c r="DR35" i="12"/>
  <c r="EJ20" i="12"/>
  <c r="DT33" i="12"/>
  <c r="EP18" i="12"/>
  <c r="DL33" i="12"/>
  <c r="EE18" i="12"/>
  <c r="DI18" i="12" s="1"/>
  <c r="DI33" i="12" s="1"/>
  <c r="DR32" i="12"/>
  <c r="EJ17" i="12"/>
  <c r="DT42" i="12"/>
  <c r="EP27" i="12"/>
  <c r="DL42" i="12"/>
  <c r="EE27" i="12"/>
  <c r="DW41" i="12"/>
  <c r="EK26" i="12"/>
  <c r="DR40" i="12"/>
  <c r="EJ25" i="12"/>
  <c r="DT38" i="12"/>
  <c r="EP23" i="12"/>
  <c r="DL38" i="12"/>
  <c r="EE23" i="12"/>
  <c r="DW37" i="12"/>
  <c r="EK22" i="12"/>
  <c r="DR36" i="12"/>
  <c r="EJ21" i="12"/>
  <c r="DT34" i="12"/>
  <c r="EP19" i="12"/>
  <c r="DL34" i="12"/>
  <c r="EE19" i="12"/>
  <c r="DI19" i="12" s="1"/>
  <c r="DI34" i="12" s="1"/>
  <c r="DW33" i="12"/>
  <c r="EK18" i="12"/>
  <c r="DI17" i="12"/>
  <c r="DI32" i="12" s="1"/>
  <c r="DI26" i="12"/>
  <c r="DI41" i="12" s="1"/>
  <c r="DI27" i="12"/>
  <c r="DI42" i="12" s="1"/>
  <c r="DI23" i="12"/>
  <c r="DI38" i="12" s="1"/>
  <c r="AJ60" i="12" l="1"/>
  <c r="AJ59" i="12"/>
  <c r="AI60" i="12"/>
  <c r="AI59" i="12"/>
  <c r="AK60" i="12" l="1"/>
  <c r="AK59" i="12"/>
  <c r="AJ17" i="12" l="1"/>
  <c r="DG26" i="12"/>
  <c r="DH26" i="12" s="1"/>
  <c r="DH41" i="12" s="1"/>
  <c r="AI17" i="12"/>
  <c r="EH41" i="12" l="1"/>
  <c r="ET41" i="12" s="1"/>
  <c r="DG22" i="12"/>
  <c r="DH22" i="12" s="1"/>
  <c r="DH37" i="12" s="1"/>
  <c r="DG18" i="12"/>
  <c r="DH18" i="12" s="1"/>
  <c r="DH33" i="12" s="1"/>
  <c r="DG24" i="12"/>
  <c r="DH24" i="12" s="1"/>
  <c r="DH39" i="12" s="1"/>
  <c r="DG20" i="12"/>
  <c r="DH20" i="12" s="1"/>
  <c r="DH35" i="12" s="1"/>
  <c r="EH22" i="12"/>
  <c r="ET22" i="12" s="1"/>
  <c r="EH26" i="12"/>
  <c r="ET26" i="12" s="1"/>
  <c r="EH18" i="12"/>
  <c r="ET18" i="12" s="1"/>
  <c r="EN24" i="12"/>
  <c r="DG27" i="12"/>
  <c r="DH27" i="12" s="1"/>
  <c r="DH42" i="12" s="1"/>
  <c r="DG19" i="12"/>
  <c r="DH19" i="12" s="1"/>
  <c r="DH34" i="12" s="1"/>
  <c r="DG25" i="12"/>
  <c r="DH25" i="12" s="1"/>
  <c r="DH40" i="12" s="1"/>
  <c r="DG21" i="12"/>
  <c r="DH21" i="12" s="1"/>
  <c r="DH36" i="12" s="1"/>
  <c r="DG23" i="12"/>
  <c r="DH23" i="12" s="1"/>
  <c r="DH38" i="12" s="1"/>
  <c r="AK17" i="12"/>
  <c r="DG17" i="12" s="1"/>
  <c r="DH17" i="12" s="1"/>
  <c r="EH34" i="12" l="1"/>
  <c r="ET34" i="12" s="1"/>
  <c r="EH33" i="12"/>
  <c r="EH42" i="12"/>
  <c r="ET42" i="12" s="1"/>
  <c r="EH37" i="12"/>
  <c r="ET37" i="12" s="1"/>
  <c r="EH38" i="12"/>
  <c r="ET38" i="12" s="1"/>
  <c r="EH36" i="12"/>
  <c r="ET36" i="12" s="1"/>
  <c r="EH35" i="12"/>
  <c r="ET35" i="12" s="1"/>
  <c r="EH40" i="12"/>
  <c r="ET40" i="12" s="1"/>
  <c r="EH39" i="12"/>
  <c r="ET39" i="12" s="1"/>
  <c r="EY41" i="12"/>
  <c r="FH41" i="12"/>
  <c r="FN41" i="12"/>
  <c r="EX41" i="12"/>
  <c r="FC41" i="12"/>
  <c r="FI41" i="12"/>
  <c r="EZ41" i="12"/>
  <c r="FG41" i="12"/>
  <c r="FJ41" i="12"/>
  <c r="FE41" i="12"/>
  <c r="FF41" i="12"/>
  <c r="FL41" i="12"/>
  <c r="FA41" i="12"/>
  <c r="FD41" i="12"/>
  <c r="FK41" i="12"/>
  <c r="FB41" i="12"/>
  <c r="EV41" i="12"/>
  <c r="FM41" i="12"/>
  <c r="EW41" i="12"/>
  <c r="EU41" i="12"/>
  <c r="EH17" i="12"/>
  <c r="DH32" i="12"/>
  <c r="EH24" i="12"/>
  <c r="FI24" i="12" s="1"/>
  <c r="EH20" i="12"/>
  <c r="FI20" i="12" s="1"/>
  <c r="EH23" i="12"/>
  <c r="EV26" i="12"/>
  <c r="FD26" i="12"/>
  <c r="FL26" i="12"/>
  <c r="FH26" i="12"/>
  <c r="EZ26" i="12"/>
  <c r="FM26" i="12"/>
  <c r="FB26" i="12"/>
  <c r="FC26" i="12"/>
  <c r="FI26" i="12"/>
  <c r="FK26" i="12"/>
  <c r="FE26" i="12"/>
  <c r="EU26" i="12"/>
  <c r="FA26" i="12"/>
  <c r="FF26" i="12"/>
  <c r="FN26" i="12"/>
  <c r="EX26" i="12"/>
  <c r="EW26" i="12"/>
  <c r="FJ26" i="12"/>
  <c r="FG26" i="12"/>
  <c r="EY26" i="12"/>
  <c r="EH21" i="12"/>
  <c r="ET21" i="12" s="1"/>
  <c r="EH25" i="12"/>
  <c r="ET25" i="12" s="1"/>
  <c r="FC20" i="12"/>
  <c r="ET17" i="12"/>
  <c r="EH19" i="12"/>
  <c r="EV18" i="12"/>
  <c r="EZ18" i="12"/>
  <c r="FD18" i="12"/>
  <c r="FH18" i="12"/>
  <c r="FA18" i="12"/>
  <c r="FL18" i="12"/>
  <c r="FM18" i="12"/>
  <c r="FI18" i="12"/>
  <c r="FC18" i="12"/>
  <c r="FE18" i="12"/>
  <c r="EY18" i="12"/>
  <c r="FN18" i="12"/>
  <c r="FF18" i="12"/>
  <c r="FJ18" i="12"/>
  <c r="FK18" i="12"/>
  <c r="FB18" i="12"/>
  <c r="EW18" i="12"/>
  <c r="EX18" i="12"/>
  <c r="FG18" i="12"/>
  <c r="EU18" i="12"/>
  <c r="EV22" i="12"/>
  <c r="FD22" i="12"/>
  <c r="FL22" i="12"/>
  <c r="FH22" i="12"/>
  <c r="EZ22" i="12"/>
  <c r="FE22" i="12"/>
  <c r="FI22" i="12"/>
  <c r="FB22" i="12"/>
  <c r="FK22" i="12"/>
  <c r="FN22" i="12"/>
  <c r="FG22" i="12"/>
  <c r="FC22" i="12"/>
  <c r="EX22" i="12"/>
  <c r="FM22" i="12"/>
  <c r="EW22" i="12"/>
  <c r="FJ22" i="12"/>
  <c r="EY22" i="12"/>
  <c r="FA22" i="12"/>
  <c r="FF22" i="12"/>
  <c r="EU22" i="12"/>
  <c r="EP17" i="12"/>
  <c r="EL20" i="12"/>
  <c r="EL27" i="12"/>
  <c r="EL18" i="12"/>
  <c r="EN17" i="12"/>
  <c r="EL25" i="12"/>
  <c r="EL17" i="12"/>
  <c r="EN21" i="12"/>
  <c r="EN18" i="12"/>
  <c r="EN19" i="12"/>
  <c r="EL26" i="12"/>
  <c r="EN20" i="12"/>
  <c r="EL19" i="12"/>
  <c r="EL24" i="12"/>
  <c r="EL21" i="12"/>
  <c r="EL23" i="12"/>
  <c r="EL22" i="12"/>
  <c r="EN26" i="12"/>
  <c r="EN22" i="12"/>
  <c r="FV18" i="12" l="1"/>
  <c r="FA24" i="12"/>
  <c r="EY24" i="12"/>
  <c r="FX41" i="12"/>
  <c r="FV22" i="12"/>
  <c r="FT18" i="12"/>
  <c r="FT22" i="12"/>
  <c r="FU18" i="12"/>
  <c r="FU26" i="12"/>
  <c r="FU22" i="12"/>
  <c r="FV26" i="12"/>
  <c r="FT26" i="12"/>
  <c r="ET33" i="12"/>
  <c r="EH32" i="12"/>
  <c r="ET32" i="12"/>
  <c r="FK40" i="12"/>
  <c r="FA40" i="12"/>
  <c r="FG40" i="12"/>
  <c r="FL40" i="12"/>
  <c r="EV40" i="12"/>
  <c r="FF40" i="12"/>
  <c r="FM40" i="12"/>
  <c r="EW40" i="12"/>
  <c r="EY40" i="12"/>
  <c r="FJ40" i="12"/>
  <c r="FH40" i="12"/>
  <c r="FC40" i="12"/>
  <c r="FN40" i="12"/>
  <c r="FI40" i="12"/>
  <c r="EX40" i="12"/>
  <c r="FD40" i="12"/>
  <c r="FB40" i="12"/>
  <c r="FE40" i="12"/>
  <c r="EZ40" i="12"/>
  <c r="EU40" i="12"/>
  <c r="FM36" i="12"/>
  <c r="EW36" i="12"/>
  <c r="FJ36" i="12"/>
  <c r="FH36" i="12"/>
  <c r="EY36" i="12"/>
  <c r="FN36" i="12"/>
  <c r="FI36" i="12"/>
  <c r="FF36" i="12"/>
  <c r="FD36" i="12"/>
  <c r="FK36" i="12"/>
  <c r="EX36" i="12"/>
  <c r="FB36" i="12"/>
  <c r="FE36" i="12"/>
  <c r="EZ36" i="12"/>
  <c r="FG36" i="12"/>
  <c r="FA36" i="12"/>
  <c r="FL36" i="12"/>
  <c r="EV36" i="12"/>
  <c r="FC36" i="12"/>
  <c r="EU36" i="12"/>
  <c r="FC37" i="12"/>
  <c r="FJ37" i="12"/>
  <c r="FE37" i="12"/>
  <c r="FL37" i="12"/>
  <c r="EV37" i="12"/>
  <c r="FG37" i="12"/>
  <c r="FF37" i="12"/>
  <c r="FA37" i="12"/>
  <c r="FH37" i="12"/>
  <c r="FB37" i="12"/>
  <c r="FK37" i="12"/>
  <c r="FM37" i="12"/>
  <c r="EW37" i="12"/>
  <c r="FD37" i="12"/>
  <c r="FN37" i="12"/>
  <c r="EX37" i="12"/>
  <c r="EY37" i="12"/>
  <c r="FI37" i="12"/>
  <c r="EZ37" i="12"/>
  <c r="EU37" i="12"/>
  <c r="EV33" i="12"/>
  <c r="EY33" i="12"/>
  <c r="FF33" i="12"/>
  <c r="FA33" i="12"/>
  <c r="FH33" i="12"/>
  <c r="FK33" i="12"/>
  <c r="FB33" i="12"/>
  <c r="FM33" i="12"/>
  <c r="EW33" i="12"/>
  <c r="FD33" i="12"/>
  <c r="FG33" i="12"/>
  <c r="FN33" i="12"/>
  <c r="EX33" i="12"/>
  <c r="FI33" i="12"/>
  <c r="EZ33" i="12"/>
  <c r="FC33" i="12"/>
  <c r="FJ33" i="12"/>
  <c r="FE33" i="12"/>
  <c r="FL33" i="12"/>
  <c r="EU33" i="12"/>
  <c r="FB39" i="12"/>
  <c r="FI39" i="12"/>
  <c r="FD39" i="12"/>
  <c r="EY39" i="12"/>
  <c r="FJ39" i="12"/>
  <c r="EW39" i="12"/>
  <c r="EZ39" i="12"/>
  <c r="FK39" i="12"/>
  <c r="FM39" i="12"/>
  <c r="FL39" i="12"/>
  <c r="EV39" i="12"/>
  <c r="FF39" i="12"/>
  <c r="FG39" i="12"/>
  <c r="EX39" i="12"/>
  <c r="FA39" i="12"/>
  <c r="FN39" i="12"/>
  <c r="FH39" i="12"/>
  <c r="FE39" i="12"/>
  <c r="FC39" i="12"/>
  <c r="EU39" i="12"/>
  <c r="FI35" i="12"/>
  <c r="EZ35" i="12"/>
  <c r="FK35" i="12"/>
  <c r="FB35" i="12"/>
  <c r="FE35" i="12"/>
  <c r="FL35" i="12"/>
  <c r="EV35" i="12"/>
  <c r="FG35" i="12"/>
  <c r="FN35" i="12"/>
  <c r="EX35" i="12"/>
  <c r="FA35" i="12"/>
  <c r="FH35" i="12"/>
  <c r="FC35" i="12"/>
  <c r="FJ35" i="12"/>
  <c r="FM35" i="12"/>
  <c r="EW35" i="12"/>
  <c r="FD35" i="12"/>
  <c r="EY35" i="12"/>
  <c r="FF35" i="12"/>
  <c r="EU35" i="12"/>
  <c r="FD38" i="12"/>
  <c r="FG38" i="12"/>
  <c r="FL38" i="12"/>
  <c r="FB38" i="12"/>
  <c r="FI38" i="12"/>
  <c r="FC38" i="12"/>
  <c r="EZ38" i="12"/>
  <c r="FN38" i="12"/>
  <c r="EX38" i="12"/>
  <c r="FE38" i="12"/>
  <c r="FH38" i="12"/>
  <c r="EY38" i="12"/>
  <c r="FJ38" i="12"/>
  <c r="FA38" i="12"/>
  <c r="EV38" i="12"/>
  <c r="FK38" i="12"/>
  <c r="FF38" i="12"/>
  <c r="FM38" i="12"/>
  <c r="EW38" i="12"/>
  <c r="EU38" i="12"/>
  <c r="EZ42" i="12"/>
  <c r="FK42" i="12"/>
  <c r="FF42" i="12"/>
  <c r="FI42" i="12"/>
  <c r="FG42" i="12"/>
  <c r="FE42" i="12"/>
  <c r="FL42" i="12"/>
  <c r="FB42" i="12"/>
  <c r="EW42" i="12"/>
  <c r="FM42" i="12"/>
  <c r="FC42" i="12"/>
  <c r="FD42" i="12"/>
  <c r="FN42" i="12"/>
  <c r="EX42" i="12"/>
  <c r="FA42" i="12"/>
  <c r="FH42" i="12"/>
  <c r="EY42" i="12"/>
  <c r="EV42" i="12"/>
  <c r="FJ42" i="12"/>
  <c r="EU42" i="12"/>
  <c r="FL34" i="12"/>
  <c r="EV34" i="12"/>
  <c r="FC34" i="12"/>
  <c r="FN34" i="12"/>
  <c r="EX34" i="12"/>
  <c r="FE34" i="12"/>
  <c r="FH34" i="12"/>
  <c r="EY34" i="12"/>
  <c r="FJ34" i="12"/>
  <c r="FA34" i="12"/>
  <c r="FD34" i="12"/>
  <c r="FK34" i="12"/>
  <c r="FF34" i="12"/>
  <c r="FM34" i="12"/>
  <c r="EW34" i="12"/>
  <c r="EZ34" i="12"/>
  <c r="FG34" i="12"/>
  <c r="FB34" i="12"/>
  <c r="FI34" i="12"/>
  <c r="EU34" i="12"/>
  <c r="FE20" i="12"/>
  <c r="FR18" i="12"/>
  <c r="FR26" i="12"/>
  <c r="FR22" i="12"/>
  <c r="EZ20" i="12"/>
  <c r="EU20" i="12"/>
  <c r="FB20" i="12"/>
  <c r="FX22" i="12"/>
  <c r="ET20" i="12"/>
  <c r="FG20" i="12"/>
  <c r="FJ20" i="12"/>
  <c r="FX26" i="12"/>
  <c r="FC24" i="12"/>
  <c r="FX18" i="12"/>
  <c r="ET24" i="12"/>
  <c r="FH24" i="12"/>
  <c r="FG24" i="12"/>
  <c r="EU24" i="12"/>
  <c r="FK24" i="12"/>
  <c r="FM24" i="12"/>
  <c r="FF24" i="12"/>
  <c r="FJ24" i="12"/>
  <c r="EW24" i="12"/>
  <c r="EX24" i="12"/>
  <c r="FL24" i="12"/>
  <c r="FB24" i="12"/>
  <c r="FE24" i="12"/>
  <c r="FN20" i="12"/>
  <c r="FD20" i="12"/>
  <c r="FM20" i="12"/>
  <c r="EW20" i="12"/>
  <c r="EX20" i="12"/>
  <c r="FK20" i="12"/>
  <c r="EV20" i="12"/>
  <c r="FA20" i="12"/>
  <c r="EZ24" i="12"/>
  <c r="EV24" i="12"/>
  <c r="FN24" i="12"/>
  <c r="FD24" i="12"/>
  <c r="FF20" i="12"/>
  <c r="EY20" i="12"/>
  <c r="FH20" i="12"/>
  <c r="FL20" i="12"/>
  <c r="ER26" i="12"/>
  <c r="ER22" i="12"/>
  <c r="ER18" i="12"/>
  <c r="EV19" i="12"/>
  <c r="EW19" i="12"/>
  <c r="FE19" i="12"/>
  <c r="FM19" i="12"/>
  <c r="EZ19" i="12"/>
  <c r="FH19" i="12"/>
  <c r="FA19" i="12"/>
  <c r="FI19" i="12"/>
  <c r="FD19" i="12"/>
  <c r="FL19" i="12"/>
  <c r="FJ19" i="12"/>
  <c r="FG19" i="12"/>
  <c r="FN19" i="12"/>
  <c r="FB19" i="12"/>
  <c r="EY19" i="12"/>
  <c r="EX19" i="12"/>
  <c r="FK19" i="12"/>
  <c r="FC19" i="12"/>
  <c r="FF19" i="12"/>
  <c r="EU19" i="12"/>
  <c r="EW23" i="12"/>
  <c r="FE23" i="12"/>
  <c r="FM23" i="12"/>
  <c r="EZ23" i="12"/>
  <c r="FH23" i="12"/>
  <c r="FI23" i="12"/>
  <c r="FD23" i="12"/>
  <c r="FA23" i="12"/>
  <c r="EV23" i="12"/>
  <c r="FL23" i="12"/>
  <c r="FJ23" i="12"/>
  <c r="FC23" i="12"/>
  <c r="FG23" i="12"/>
  <c r="FB23" i="12"/>
  <c r="FK23" i="12"/>
  <c r="EX23" i="12"/>
  <c r="EY23" i="12"/>
  <c r="FN23" i="12"/>
  <c r="FF23" i="12"/>
  <c r="EU23" i="12"/>
  <c r="ET19" i="12"/>
  <c r="EV25" i="12"/>
  <c r="FL25" i="12"/>
  <c r="FD25" i="12"/>
  <c r="FA25" i="12"/>
  <c r="EY25" i="12"/>
  <c r="FF25" i="12"/>
  <c r="EW25" i="12"/>
  <c r="FM25" i="12"/>
  <c r="EX25" i="12"/>
  <c r="FI25" i="12"/>
  <c r="FH25" i="12"/>
  <c r="FN25" i="12"/>
  <c r="FE25" i="12"/>
  <c r="EZ25" i="12"/>
  <c r="FC25" i="12"/>
  <c r="FJ25" i="12"/>
  <c r="FK25" i="12"/>
  <c r="FB25" i="12"/>
  <c r="FG25" i="12"/>
  <c r="EU25" i="12"/>
  <c r="ET23" i="12"/>
  <c r="EH27" i="12"/>
  <c r="EV17" i="12"/>
  <c r="FM17" i="12"/>
  <c r="EW17" i="12"/>
  <c r="FL17" i="12"/>
  <c r="FK17" i="12"/>
  <c r="FF17" i="12"/>
  <c r="EZ17" i="12"/>
  <c r="FG17" i="12"/>
  <c r="FC17" i="12"/>
  <c r="FN17" i="12"/>
  <c r="FI17" i="12"/>
  <c r="FE17" i="12"/>
  <c r="FA17" i="12"/>
  <c r="EY17" i="12"/>
  <c r="FH17" i="12"/>
  <c r="FJ17" i="12"/>
  <c r="EX17" i="12"/>
  <c r="FD17" i="12"/>
  <c r="FB17" i="12"/>
  <c r="EU17" i="12"/>
  <c r="FL21" i="12"/>
  <c r="EV21" i="12"/>
  <c r="FD21" i="12"/>
  <c r="FI21" i="12"/>
  <c r="FG21" i="12"/>
  <c r="FN21" i="12"/>
  <c r="EX21" i="12"/>
  <c r="FC21" i="12"/>
  <c r="FE21" i="12"/>
  <c r="FA21" i="12"/>
  <c r="FH21" i="12"/>
  <c r="EY21" i="12"/>
  <c r="FM21" i="12"/>
  <c r="EW21" i="12"/>
  <c r="EZ21" i="12"/>
  <c r="FK21" i="12"/>
  <c r="FB21" i="12"/>
  <c r="FJ21" i="12"/>
  <c r="FF21" i="12"/>
  <c r="EU21" i="12"/>
  <c r="EN25" i="12"/>
  <c r="EN23" i="12"/>
  <c r="EK17" i="12"/>
  <c r="EN27" i="12"/>
  <c r="FT19" i="12" l="1"/>
  <c r="FV20" i="12"/>
  <c r="FX34" i="12"/>
  <c r="FX42" i="12"/>
  <c r="FX38" i="12"/>
  <c r="FX35" i="12"/>
  <c r="FX39" i="12"/>
  <c r="FX37" i="12"/>
  <c r="FX36" i="12"/>
  <c r="FX40" i="12"/>
  <c r="FV25" i="12"/>
  <c r="FU24" i="12"/>
  <c r="FU20" i="12"/>
  <c r="FU23" i="12"/>
  <c r="FT20" i="12"/>
  <c r="FV21" i="12"/>
  <c r="FV24" i="12"/>
  <c r="FX33" i="12"/>
  <c r="FT23" i="12"/>
  <c r="FT17" i="12"/>
  <c r="FT25" i="12"/>
  <c r="FV23" i="12"/>
  <c r="FV19" i="12"/>
  <c r="FU19" i="12"/>
  <c r="FT21" i="12"/>
  <c r="FU21" i="12"/>
  <c r="FU25" i="12"/>
  <c r="FT24" i="12"/>
  <c r="FR19" i="12"/>
  <c r="EV32" i="12"/>
  <c r="FC32" i="12"/>
  <c r="FI32" i="12"/>
  <c r="EY32" i="12"/>
  <c r="FB32" i="12"/>
  <c r="FD32" i="12"/>
  <c r="FG32" i="12"/>
  <c r="FF32" i="12"/>
  <c r="FE32" i="12"/>
  <c r="EZ32" i="12"/>
  <c r="FN32" i="12"/>
  <c r="EX32" i="12"/>
  <c r="FA32" i="12"/>
  <c r="FL32" i="12"/>
  <c r="FM32" i="12"/>
  <c r="EW32" i="12"/>
  <c r="FK32" i="12"/>
  <c r="FJ32" i="12"/>
  <c r="FH32" i="12"/>
  <c r="EU32" i="12"/>
  <c r="FR21" i="12"/>
  <c r="FR17" i="12"/>
  <c r="FR23" i="12"/>
  <c r="FR20" i="12"/>
  <c r="FR24" i="12"/>
  <c r="FR25" i="12"/>
  <c r="FX17" i="12"/>
  <c r="FX25" i="12"/>
  <c r="FX19" i="12"/>
  <c r="ER20" i="12"/>
  <c r="ER24" i="12"/>
  <c r="FX20" i="12"/>
  <c r="FX21" i="12"/>
  <c r="FX23" i="12"/>
  <c r="FX24" i="12"/>
  <c r="ER25" i="12"/>
  <c r="ER21" i="12"/>
  <c r="ER17" i="12"/>
  <c r="ER19" i="12"/>
  <c r="FV17" i="12"/>
  <c r="ER23" i="12"/>
  <c r="EW27" i="12"/>
  <c r="FE27" i="12"/>
  <c r="FM27" i="12"/>
  <c r="EZ27" i="12"/>
  <c r="FH27" i="12"/>
  <c r="FI27" i="12"/>
  <c r="FD27" i="12"/>
  <c r="FA27" i="12"/>
  <c r="EV27" i="12"/>
  <c r="FL27" i="12"/>
  <c r="FK27" i="12"/>
  <c r="FJ27" i="12"/>
  <c r="FB27" i="12"/>
  <c r="FG27" i="12"/>
  <c r="FC27" i="12"/>
  <c r="FF27" i="12"/>
  <c r="FN27" i="12"/>
  <c r="EX27" i="12"/>
  <c r="EY27" i="12"/>
  <c r="EU27" i="12"/>
  <c r="ET27" i="12"/>
  <c r="FU17" i="12"/>
  <c r="FX32" i="12" l="1"/>
  <c r="FT27" i="12"/>
  <c r="FV27" i="12"/>
  <c r="FU27" i="12"/>
  <c r="FR27" i="12"/>
  <c r="FX27" i="12"/>
  <c r="ER27" i="12"/>
  <c r="D88" i="12"/>
  <c r="AM83" i="12"/>
  <c r="D84" i="12"/>
  <c r="D85" i="12"/>
  <c r="D86" i="12"/>
  <c r="D87" i="12"/>
  <c r="D83" i="12"/>
  <c r="G83" i="12" l="1"/>
  <c r="E83" i="12"/>
  <c r="F83" i="12" s="1"/>
  <c r="H83" i="12" s="1"/>
  <c r="G87" i="12"/>
  <c r="E87" i="12"/>
  <c r="F87" i="12" s="1"/>
  <c r="H87" i="12" s="1"/>
  <c r="G88" i="12"/>
  <c r="E88" i="12"/>
  <c r="F88" i="12" s="1"/>
  <c r="H88" i="12" s="1"/>
  <c r="G86" i="12"/>
  <c r="E86" i="12"/>
  <c r="F86" i="12" s="1"/>
  <c r="H86" i="12" s="1"/>
  <c r="G84" i="12"/>
  <c r="E84" i="12"/>
  <c r="F84" i="12" s="1"/>
  <c r="H84" i="12" s="1"/>
  <c r="G85" i="12"/>
  <c r="E85" i="12"/>
  <c r="F85" i="12" s="1"/>
  <c r="H85" i="12" s="1"/>
  <c r="AL83" i="12"/>
  <c r="D60" i="12"/>
  <c r="G60" i="12" s="1"/>
  <c r="D59" i="12"/>
  <c r="G59" i="12" s="1"/>
  <c r="AL60" i="12"/>
  <c r="AM59" i="12"/>
  <c r="I60" i="12" l="1"/>
  <c r="J60" i="12"/>
  <c r="I86" i="12"/>
  <c r="J86" i="12"/>
  <c r="I85" i="12"/>
  <c r="J85" i="12"/>
  <c r="I87" i="12"/>
  <c r="J87" i="12"/>
  <c r="I59" i="12"/>
  <c r="J59" i="12"/>
  <c r="I84" i="12"/>
  <c r="J84" i="12"/>
  <c r="I88" i="12"/>
  <c r="J88" i="12"/>
  <c r="I83" i="12"/>
  <c r="J83" i="12"/>
  <c r="AM60" i="12"/>
  <c r="AL59" i="12"/>
  <c r="D18" i="12"/>
  <c r="E18" i="12" s="1"/>
  <c r="D19" i="12"/>
  <c r="E19" i="12" s="1"/>
  <c r="D20" i="12"/>
  <c r="E20" i="12" s="1"/>
  <c r="D21" i="12"/>
  <c r="E21" i="12" s="1"/>
  <c r="D22" i="12"/>
  <c r="E22" i="12" s="1"/>
  <c r="D23" i="12"/>
  <c r="E23" i="12" s="1"/>
  <c r="D24" i="12"/>
  <c r="E24" i="12" s="1"/>
  <c r="D25" i="12"/>
  <c r="D26" i="12"/>
  <c r="E26" i="12" s="1"/>
  <c r="D27" i="12"/>
  <c r="E27" i="12" s="1"/>
  <c r="D17" i="12"/>
  <c r="E17" i="12" s="1"/>
  <c r="L3" i="12"/>
  <c r="E25" i="12" l="1"/>
  <c r="F25" i="12" s="1"/>
  <c r="H25" i="12" s="1"/>
  <c r="G17" i="12"/>
  <c r="F17" i="12"/>
  <c r="H17" i="12" s="1"/>
  <c r="G24" i="12"/>
  <c r="J24" i="12" s="1"/>
  <c r="F24" i="12"/>
  <c r="H24" i="12" s="1"/>
  <c r="G26" i="12"/>
  <c r="F26" i="12"/>
  <c r="H26" i="12" s="1"/>
  <c r="G23" i="12"/>
  <c r="J23" i="12" s="1"/>
  <c r="F23" i="12"/>
  <c r="H23" i="12" s="1"/>
  <c r="G19" i="12"/>
  <c r="F19" i="12"/>
  <c r="H19" i="12" s="1"/>
  <c r="G21" i="12"/>
  <c r="J21" i="12" s="1"/>
  <c r="F21" i="12"/>
  <c r="H21" i="12" s="1"/>
  <c r="G27" i="12"/>
  <c r="J27" i="12" s="1"/>
  <c r="F27" i="12"/>
  <c r="H27" i="12" s="1"/>
  <c r="G20" i="12"/>
  <c r="J20" i="12" s="1"/>
  <c r="F20" i="12"/>
  <c r="H20" i="12" s="1"/>
  <c r="G25" i="12"/>
  <c r="J25" i="12" s="1"/>
  <c r="G22" i="12"/>
  <c r="F22" i="12"/>
  <c r="H22" i="12" s="1"/>
  <c r="G18" i="12"/>
  <c r="J18" i="12" s="1"/>
  <c r="F18" i="12"/>
  <c r="H18" i="12" s="1"/>
  <c r="AM19" i="12"/>
  <c r="CI19" i="12"/>
  <c r="CM19" i="12"/>
  <c r="CQ19" i="12"/>
  <c r="CU19" i="12"/>
  <c r="CJ19" i="12"/>
  <c r="CN19" i="12"/>
  <c r="CR19" i="12"/>
  <c r="CV19" i="12"/>
  <c r="CK19" i="12"/>
  <c r="CO19" i="12"/>
  <c r="CS19" i="12"/>
  <c r="CW19" i="12"/>
  <c r="CH19" i="12"/>
  <c r="DA19" i="12" s="1"/>
  <c r="CX19" i="12"/>
  <c r="CL19" i="12"/>
  <c r="CP19" i="12"/>
  <c r="CT19" i="12"/>
  <c r="BV19" i="12"/>
  <c r="BU19" i="12"/>
  <c r="BR19" i="12"/>
  <c r="BN19" i="12"/>
  <c r="CB19" i="12" s="1"/>
  <c r="BJ19" i="12"/>
  <c r="BT19" i="12"/>
  <c r="BP19" i="12"/>
  <c r="BL19" i="12"/>
  <c r="BH19" i="12"/>
  <c r="BX19" i="12"/>
  <c r="BW19" i="12"/>
  <c r="BS19" i="12"/>
  <c r="BO19" i="12"/>
  <c r="BK19" i="12"/>
  <c r="BQ19" i="12"/>
  <c r="BM19" i="12"/>
  <c r="BI19" i="12"/>
  <c r="AM24" i="12"/>
  <c r="CI24" i="12"/>
  <c r="CM24" i="12"/>
  <c r="CQ24" i="12"/>
  <c r="CU24" i="12"/>
  <c r="CJ24" i="12"/>
  <c r="CN24" i="12"/>
  <c r="CR24" i="12"/>
  <c r="CV24" i="12"/>
  <c r="CO24" i="12"/>
  <c r="CW24" i="12"/>
  <c r="CH24" i="12"/>
  <c r="DA24" i="12" s="1"/>
  <c r="CP24" i="12"/>
  <c r="CX24" i="12"/>
  <c r="CS24" i="12"/>
  <c r="CT24" i="12"/>
  <c r="CK24" i="12"/>
  <c r="CL24" i="12"/>
  <c r="BX24" i="12"/>
  <c r="BQ24" i="12"/>
  <c r="BM24" i="12"/>
  <c r="BI24" i="12"/>
  <c r="BW24" i="12"/>
  <c r="BS24" i="12"/>
  <c r="BO24" i="12"/>
  <c r="BK24" i="12"/>
  <c r="BT24" i="12"/>
  <c r="BV24" i="12"/>
  <c r="BU24" i="12"/>
  <c r="BR24" i="12"/>
  <c r="BN24" i="12"/>
  <c r="CB24" i="12" s="1"/>
  <c r="BJ24" i="12"/>
  <c r="BP24" i="12"/>
  <c r="BH24" i="12"/>
  <c r="BL24" i="12"/>
  <c r="AM18" i="12"/>
  <c r="CJ18" i="12"/>
  <c r="CN18" i="12"/>
  <c r="CR18" i="12"/>
  <c r="CV18" i="12"/>
  <c r="CK18" i="12"/>
  <c r="CO18" i="12"/>
  <c r="CS18" i="12"/>
  <c r="CW18" i="12"/>
  <c r="CH18" i="12"/>
  <c r="DA18" i="12" s="1"/>
  <c r="CL18" i="12"/>
  <c r="CP18" i="12"/>
  <c r="CT18" i="12"/>
  <c r="CX18" i="12"/>
  <c r="CI18" i="12"/>
  <c r="CU18" i="12"/>
  <c r="CM18" i="12"/>
  <c r="CQ18" i="12"/>
  <c r="BW18" i="12"/>
  <c r="BS18" i="12"/>
  <c r="BO18" i="12"/>
  <c r="BK18" i="12"/>
  <c r="BM18" i="12"/>
  <c r="BI18" i="12"/>
  <c r="BV18" i="12"/>
  <c r="BT18" i="12"/>
  <c r="BP18" i="12"/>
  <c r="BL18" i="12"/>
  <c r="BH18" i="12"/>
  <c r="BX18" i="12"/>
  <c r="BQ18" i="12"/>
  <c r="BU18" i="12"/>
  <c r="BR18" i="12"/>
  <c r="BN18" i="12"/>
  <c r="BJ18" i="12"/>
  <c r="AL17" i="12"/>
  <c r="CW17" i="12"/>
  <c r="CS17" i="12"/>
  <c r="CO17" i="12"/>
  <c r="CK17" i="12"/>
  <c r="CX17" i="12"/>
  <c r="CR17" i="12"/>
  <c r="CM17" i="12"/>
  <c r="CH17" i="12"/>
  <c r="CV17" i="12"/>
  <c r="CL17" i="12"/>
  <c r="CU17" i="12"/>
  <c r="CJ17" i="12"/>
  <c r="CT17" i="12"/>
  <c r="CI17" i="12"/>
  <c r="CQ17" i="12"/>
  <c r="CP17" i="12"/>
  <c r="CN17" i="12"/>
  <c r="BU17" i="12"/>
  <c r="BQ17" i="12"/>
  <c r="BM17" i="12"/>
  <c r="BI17" i="12"/>
  <c r="BX17" i="12"/>
  <c r="BV17" i="12"/>
  <c r="BR17" i="12"/>
  <c r="BN17" i="12"/>
  <c r="BJ17" i="12"/>
  <c r="BW17" i="12"/>
  <c r="BS17" i="12"/>
  <c r="BO17" i="12"/>
  <c r="BK17" i="12"/>
  <c r="BT17" i="12"/>
  <c r="BL17" i="12"/>
  <c r="BH17" i="12"/>
  <c r="BP17" i="12"/>
  <c r="AM22" i="12"/>
  <c r="CK22" i="12"/>
  <c r="CO22" i="12"/>
  <c r="CS22" i="12"/>
  <c r="CW22" i="12"/>
  <c r="CH22" i="12"/>
  <c r="DA22" i="12" s="1"/>
  <c r="CL22" i="12"/>
  <c r="CP22" i="12"/>
  <c r="CT22" i="12"/>
  <c r="CX22" i="12"/>
  <c r="CI22" i="12"/>
  <c r="CQ22" i="12"/>
  <c r="CJ22" i="12"/>
  <c r="CR22" i="12"/>
  <c r="CN22" i="12"/>
  <c r="CM22" i="12"/>
  <c r="CU22" i="12"/>
  <c r="CV22" i="12"/>
  <c r="BW22" i="12"/>
  <c r="BS22" i="12"/>
  <c r="BO22" i="12"/>
  <c r="BK22" i="12"/>
  <c r="BX22" i="12"/>
  <c r="BQ22" i="12"/>
  <c r="BM22" i="12"/>
  <c r="BU22" i="12"/>
  <c r="BR22" i="12"/>
  <c r="BT22" i="12"/>
  <c r="BP22" i="12"/>
  <c r="BL22" i="12"/>
  <c r="BH22" i="12"/>
  <c r="BI22" i="12"/>
  <c r="BV22" i="12"/>
  <c r="BJ22" i="12"/>
  <c r="BN22" i="12"/>
  <c r="CB22" i="12" s="1"/>
  <c r="AM26" i="12"/>
  <c r="CK26" i="12"/>
  <c r="CO26" i="12"/>
  <c r="CS26" i="12"/>
  <c r="CW26" i="12"/>
  <c r="CH26" i="12"/>
  <c r="CL26" i="12"/>
  <c r="CP26" i="12"/>
  <c r="CT26" i="12"/>
  <c r="CM26" i="12"/>
  <c r="CU26" i="12"/>
  <c r="CN26" i="12"/>
  <c r="CV26" i="12"/>
  <c r="CQ26" i="12"/>
  <c r="CX26" i="12"/>
  <c r="CR26" i="12"/>
  <c r="CI26" i="12"/>
  <c r="CJ26" i="12"/>
  <c r="BW26" i="12"/>
  <c r="BS26" i="12"/>
  <c r="BO26" i="12"/>
  <c r="BK26" i="12"/>
  <c r="BX26" i="12"/>
  <c r="BI26" i="12"/>
  <c r="BV26" i="12"/>
  <c r="BT26" i="12"/>
  <c r="BP26" i="12"/>
  <c r="BL26" i="12"/>
  <c r="BH26" i="12"/>
  <c r="BQ26" i="12"/>
  <c r="BM26" i="12"/>
  <c r="BU26" i="12"/>
  <c r="BR26" i="12"/>
  <c r="BN26" i="12"/>
  <c r="BJ26" i="12"/>
  <c r="AM20" i="12"/>
  <c r="CH20" i="12"/>
  <c r="CL20" i="12"/>
  <c r="CP20" i="12"/>
  <c r="CZ20" i="12" s="1"/>
  <c r="CT20" i="12"/>
  <c r="CX20" i="12"/>
  <c r="CI20" i="12"/>
  <c r="CM20" i="12"/>
  <c r="CQ20" i="12"/>
  <c r="CU20" i="12"/>
  <c r="CJ20" i="12"/>
  <c r="CN20" i="12"/>
  <c r="CR20" i="12"/>
  <c r="CV20" i="12"/>
  <c r="CW20" i="12"/>
  <c r="CK20" i="12"/>
  <c r="CO20" i="12"/>
  <c r="CS20" i="12"/>
  <c r="BX20" i="12"/>
  <c r="BQ20" i="12"/>
  <c r="BM20" i="12"/>
  <c r="BI20" i="12"/>
  <c r="BT20" i="12"/>
  <c r="BV20" i="12"/>
  <c r="BU20" i="12"/>
  <c r="BR20" i="12"/>
  <c r="BN20" i="12"/>
  <c r="BJ20" i="12"/>
  <c r="BW20" i="12"/>
  <c r="BS20" i="12"/>
  <c r="BO20" i="12"/>
  <c r="BK20" i="12"/>
  <c r="BP20" i="12"/>
  <c r="BH20" i="12"/>
  <c r="BL20" i="12"/>
  <c r="AL21" i="12"/>
  <c r="CK21" i="12"/>
  <c r="CH21" i="12"/>
  <c r="CL21" i="12"/>
  <c r="CP21" i="12"/>
  <c r="CT21" i="12"/>
  <c r="CX21" i="12"/>
  <c r="CI21" i="12"/>
  <c r="CM21" i="12"/>
  <c r="CQ21" i="12"/>
  <c r="CU21" i="12"/>
  <c r="CR21" i="12"/>
  <c r="CJ21" i="12"/>
  <c r="CS21" i="12"/>
  <c r="CO21" i="12"/>
  <c r="CN21" i="12"/>
  <c r="CV21" i="12"/>
  <c r="CW21" i="12"/>
  <c r="BT21" i="12"/>
  <c r="BP21" i="12"/>
  <c r="BL21" i="12"/>
  <c r="BH21" i="12"/>
  <c r="BV21" i="12"/>
  <c r="BU21" i="12"/>
  <c r="BR21" i="12"/>
  <c r="BN21" i="12"/>
  <c r="BJ21" i="12"/>
  <c r="BW21" i="12"/>
  <c r="BS21" i="12"/>
  <c r="BX21" i="12"/>
  <c r="BQ21" i="12"/>
  <c r="BM21" i="12"/>
  <c r="BI21" i="12"/>
  <c r="BK21" i="12"/>
  <c r="BO21" i="12"/>
  <c r="AM23" i="12"/>
  <c r="CJ23" i="12"/>
  <c r="CN23" i="12"/>
  <c r="CR23" i="12"/>
  <c r="CV23" i="12"/>
  <c r="CK23" i="12"/>
  <c r="CO23" i="12"/>
  <c r="CS23" i="12"/>
  <c r="CW23" i="12"/>
  <c r="CH23" i="12"/>
  <c r="DA23" i="12" s="1"/>
  <c r="CP23" i="12"/>
  <c r="CX23" i="12"/>
  <c r="CI23" i="12"/>
  <c r="CQ23" i="12"/>
  <c r="CT23" i="12"/>
  <c r="CU23" i="12"/>
  <c r="CL23" i="12"/>
  <c r="CM23" i="12"/>
  <c r="BV23" i="12"/>
  <c r="BU23" i="12"/>
  <c r="BR23" i="12"/>
  <c r="BN23" i="12"/>
  <c r="BJ23" i="12"/>
  <c r="BW23" i="12"/>
  <c r="BS23" i="12"/>
  <c r="BO23" i="12"/>
  <c r="BK23" i="12"/>
  <c r="BT23" i="12"/>
  <c r="BP23" i="12"/>
  <c r="BL23" i="12"/>
  <c r="BH23" i="12"/>
  <c r="BX23" i="12"/>
  <c r="BM23" i="12"/>
  <c r="BQ23" i="12"/>
  <c r="BI23" i="12"/>
  <c r="AM25" i="12"/>
  <c r="CH25" i="12"/>
  <c r="CL25" i="12"/>
  <c r="CP25" i="12"/>
  <c r="CT25" i="12"/>
  <c r="CX25" i="12"/>
  <c r="CI25" i="12"/>
  <c r="CM25" i="12"/>
  <c r="CQ25" i="12"/>
  <c r="CU25" i="12"/>
  <c r="CN25" i="12"/>
  <c r="CV25" i="12"/>
  <c r="CO25" i="12"/>
  <c r="CR25" i="12"/>
  <c r="CS25" i="12"/>
  <c r="CW25" i="12"/>
  <c r="CJ25" i="12"/>
  <c r="CK25" i="12"/>
  <c r="BT25" i="12"/>
  <c r="BP25" i="12"/>
  <c r="BL25" i="12"/>
  <c r="BH25" i="12"/>
  <c r="BV25" i="12"/>
  <c r="BR25" i="12"/>
  <c r="BW25" i="12"/>
  <c r="BS25" i="12"/>
  <c r="BX25" i="12"/>
  <c r="BQ25" i="12"/>
  <c r="BM25" i="12"/>
  <c r="BI25" i="12"/>
  <c r="BU25" i="12"/>
  <c r="BN25" i="12"/>
  <c r="BJ25" i="12"/>
  <c r="BK25" i="12"/>
  <c r="BO25" i="12"/>
  <c r="AL27" i="12"/>
  <c r="CJ27" i="12"/>
  <c r="CN27" i="12"/>
  <c r="CR27" i="12"/>
  <c r="CV27" i="12"/>
  <c r="CI27" i="12"/>
  <c r="CO27" i="12"/>
  <c r="CT27" i="12"/>
  <c r="CK27" i="12"/>
  <c r="CP27" i="12"/>
  <c r="CU27" i="12"/>
  <c r="CQ27" i="12"/>
  <c r="CS27" i="12"/>
  <c r="CL27" i="12"/>
  <c r="CW27" i="12"/>
  <c r="CH27" i="12"/>
  <c r="DA27" i="12" s="1"/>
  <c r="CM27" i="12"/>
  <c r="CX27" i="12"/>
  <c r="BV27" i="12"/>
  <c r="BR27" i="12"/>
  <c r="BN27" i="12"/>
  <c r="BJ27" i="12"/>
  <c r="BT27" i="12"/>
  <c r="BP27" i="12"/>
  <c r="BL27" i="12"/>
  <c r="BH27" i="12"/>
  <c r="BX27" i="12"/>
  <c r="BW27" i="12"/>
  <c r="BS27" i="12"/>
  <c r="BO27" i="12"/>
  <c r="BK27" i="12"/>
  <c r="BU27" i="12"/>
  <c r="BI27" i="12"/>
  <c r="BQ27" i="12"/>
  <c r="BM27" i="12"/>
  <c r="I24" i="12"/>
  <c r="DF24" i="12" s="1"/>
  <c r="AM27" i="12"/>
  <c r="I25" i="12"/>
  <c r="DF25" i="12" s="1"/>
  <c r="I18" i="12"/>
  <c r="DF18" i="12" s="1"/>
  <c r="AM17" i="12"/>
  <c r="AL23" i="12"/>
  <c r="AL26" i="12"/>
  <c r="AL20" i="12"/>
  <c r="AL22" i="12"/>
  <c r="AL25" i="12"/>
  <c r="AL19" i="12"/>
  <c r="AM21" i="12"/>
  <c r="AL24" i="12"/>
  <c r="AL18" i="12"/>
  <c r="BZ25" i="12" l="1"/>
  <c r="CA25" i="12"/>
  <c r="CC25" i="12"/>
  <c r="DA25" i="12"/>
  <c r="CB20" i="12"/>
  <c r="CB26" i="12"/>
  <c r="DA26" i="12"/>
  <c r="BZ24" i="12"/>
  <c r="CA24" i="12"/>
  <c r="CC24" i="12"/>
  <c r="CZ19" i="12"/>
  <c r="CZ18" i="12"/>
  <c r="BZ27" i="12"/>
  <c r="CA27" i="12"/>
  <c r="CC27" i="12"/>
  <c r="CZ27" i="12"/>
  <c r="DA21" i="12"/>
  <c r="BZ20" i="12"/>
  <c r="CA20" i="12"/>
  <c r="CC20" i="12"/>
  <c r="DA20" i="12"/>
  <c r="BZ26" i="12"/>
  <c r="CA26" i="12"/>
  <c r="CC26" i="12"/>
  <c r="CZ22" i="12"/>
  <c r="CB18" i="12"/>
  <c r="CZ24" i="12"/>
  <c r="CB23" i="12"/>
  <c r="CZ21" i="12"/>
  <c r="CB27" i="12"/>
  <c r="CB25" i="12"/>
  <c r="CZ25" i="12"/>
  <c r="BZ23" i="12"/>
  <c r="CA23" i="12"/>
  <c r="CC23" i="12"/>
  <c r="CZ23" i="12"/>
  <c r="CB21" i="12"/>
  <c r="BZ21" i="12"/>
  <c r="CA21" i="12"/>
  <c r="CC21" i="12"/>
  <c r="CZ26" i="12"/>
  <c r="BZ22" i="12"/>
  <c r="CA22" i="12"/>
  <c r="CC22" i="12"/>
  <c r="BZ18" i="12"/>
  <c r="CA18" i="12"/>
  <c r="CC18" i="12"/>
  <c r="BZ19" i="12"/>
  <c r="CA19" i="12"/>
  <c r="CC19" i="12"/>
  <c r="I27" i="12"/>
  <c r="DF27" i="12" s="1"/>
  <c r="I21" i="12"/>
  <c r="DF21" i="12" s="1"/>
  <c r="I22" i="12"/>
  <c r="DF22" i="12" s="1"/>
  <c r="J22" i="12"/>
  <c r="I23" i="12"/>
  <c r="DF23" i="12" s="1"/>
  <c r="I19" i="12"/>
  <c r="DF19" i="12" s="1"/>
  <c r="J19" i="12"/>
  <c r="I26" i="12"/>
  <c r="DF26" i="12" s="1"/>
  <c r="J26" i="12"/>
  <c r="I17" i="12"/>
  <c r="J17" i="12"/>
  <c r="I20" i="12"/>
  <c r="DF20" i="12" s="1"/>
  <c r="BZ17" i="12"/>
  <c r="CA17" i="12"/>
  <c r="CZ17" i="12"/>
  <c r="DA17" i="12"/>
  <c r="CC17" i="12"/>
  <c r="CB17" i="12"/>
  <c r="DC27" i="12"/>
  <c r="DB25" i="12"/>
  <c r="DC23" i="12"/>
  <c r="DB20" i="12"/>
  <c r="DC22" i="12"/>
  <c r="DB24" i="12"/>
  <c r="DC19" i="12"/>
  <c r="DB17" i="12"/>
  <c r="DC17" i="12"/>
  <c r="DB27" i="12"/>
  <c r="DC25" i="12"/>
  <c r="DB21" i="12"/>
  <c r="DC26" i="12"/>
  <c r="DB18" i="12"/>
  <c r="DC21" i="12"/>
  <c r="DC20" i="12"/>
  <c r="DC18" i="12"/>
  <c r="DB23" i="12"/>
  <c r="DB26" i="12"/>
  <c r="DB22" i="12"/>
  <c r="DC24" i="12"/>
  <c r="DB19" i="12"/>
  <c r="AI12" i="6" l="1"/>
  <c r="AJ10" i="6"/>
  <c r="D13" i="6"/>
  <c r="E13" i="6" s="1"/>
  <c r="F13" i="6" s="1"/>
  <c r="D14" i="6"/>
  <c r="E14" i="6" s="1"/>
  <c r="F14" i="6" s="1"/>
  <c r="D15" i="6"/>
  <c r="E15" i="6" s="1"/>
  <c r="F15" i="6" s="1"/>
  <c r="D16" i="6"/>
  <c r="E16" i="6" s="1"/>
  <c r="F16" i="6" s="1"/>
  <c r="D17" i="6"/>
  <c r="E17" i="6" s="1"/>
  <c r="F17" i="6" s="1"/>
  <c r="D18" i="6"/>
  <c r="E18" i="6" s="1"/>
  <c r="F18" i="6" s="1"/>
  <c r="D19" i="6"/>
  <c r="E19" i="6" s="1"/>
  <c r="F19" i="6" s="1"/>
  <c r="D20" i="6"/>
  <c r="E20" i="6" s="1"/>
  <c r="F20" i="6" s="1"/>
  <c r="D21" i="6"/>
  <c r="E21" i="6" s="1"/>
  <c r="F21" i="6" s="1"/>
  <c r="D12" i="6"/>
  <c r="E12" i="6" s="1"/>
  <c r="F12" i="6" s="1"/>
  <c r="D22" i="6"/>
  <c r="E22" i="6" s="1"/>
  <c r="F22" i="6" s="1"/>
  <c r="D10" i="6"/>
  <c r="E10" i="6" s="1"/>
  <c r="F10" i="6" s="1"/>
  <c r="AJ12" i="6" l="1"/>
  <c r="AI10" i="6"/>
  <c r="C22" i="5"/>
  <c r="C13" i="5" l="1"/>
  <c r="C14" i="5"/>
  <c r="C15" i="5"/>
  <c r="C16" i="5"/>
  <c r="C17" i="5"/>
  <c r="C18" i="5"/>
  <c r="C19" i="5"/>
  <c r="C20" i="5"/>
  <c r="C21" i="5"/>
  <c r="C12" i="5"/>
</calcChain>
</file>

<file path=xl/sharedStrings.xml><?xml version="1.0" encoding="utf-8"?>
<sst xmlns="http://schemas.openxmlformats.org/spreadsheetml/2006/main" count="882" uniqueCount="504">
  <si>
    <t>Actual flow rate (mL/min)</t>
  </si>
  <si>
    <t>MFC set point (mL/min)</t>
  </si>
  <si>
    <t>FID start time</t>
  </si>
  <si>
    <t xml:space="preserve">First sample taken at </t>
  </si>
  <si>
    <t>MS start time</t>
  </si>
  <si>
    <t>Start time with methanol flow</t>
  </si>
  <si>
    <t>No. of samples</t>
  </si>
  <si>
    <t>second sample on GC-FID</t>
  </si>
  <si>
    <t>Pressure drop (bar)</t>
  </si>
  <si>
    <t>Saturator set point</t>
  </si>
  <si>
    <t>Reactor set point</t>
  </si>
  <si>
    <t>10 mins TOS</t>
  </si>
  <si>
    <t>third sample on GC-FID</t>
  </si>
  <si>
    <t>C</t>
  </si>
  <si>
    <t>Calibration factor</t>
  </si>
  <si>
    <t>C1</t>
  </si>
  <si>
    <t>C2</t>
  </si>
  <si>
    <t>C3</t>
  </si>
  <si>
    <t>C4</t>
  </si>
  <si>
    <t>C5</t>
  </si>
  <si>
    <t>DME</t>
  </si>
  <si>
    <t>mg</t>
  </si>
  <si>
    <t>mg/mL</t>
  </si>
  <si>
    <t>mass flowrate (g/sec)</t>
  </si>
  <si>
    <t>Tau (g/g/sec)</t>
  </si>
  <si>
    <t>MeOH</t>
  </si>
  <si>
    <t>C6</t>
  </si>
  <si>
    <t>C7</t>
  </si>
  <si>
    <t>Total</t>
  </si>
  <si>
    <t>C8</t>
  </si>
  <si>
    <t>C9</t>
  </si>
  <si>
    <t>C10</t>
  </si>
  <si>
    <t>C11</t>
  </si>
  <si>
    <t>C12</t>
  </si>
  <si>
    <t>weight of catalyst</t>
  </si>
  <si>
    <t>Stopped GC-FID</t>
  </si>
  <si>
    <t>X1</t>
  </si>
  <si>
    <t>X2</t>
  </si>
  <si>
    <t>Stopped flow</t>
  </si>
  <si>
    <t>Stopped MS</t>
  </si>
  <si>
    <t>Dropped temperature</t>
  </si>
  <si>
    <t>Particle size</t>
  </si>
  <si>
    <t>powder</t>
  </si>
  <si>
    <t>Bed length</t>
  </si>
  <si>
    <t>Dropped oxygen</t>
  </si>
  <si>
    <t>Silicon Carbide was added to bring bed length to 3mm</t>
  </si>
  <si>
    <t xml:space="preserve">Powder </t>
  </si>
  <si>
    <t>mm</t>
  </si>
  <si>
    <t>SiC</t>
  </si>
  <si>
    <t>Catalyst mass</t>
  </si>
  <si>
    <t>filename</t>
  </si>
  <si>
    <t>timestamp</t>
  </si>
  <si>
    <t>time, h</t>
  </si>
  <si>
    <t>C6ar</t>
  </si>
  <si>
    <t>C7ar</t>
  </si>
  <si>
    <t>C8ar</t>
  </si>
  <si>
    <t>C9ar</t>
  </si>
  <si>
    <t>C10ar</t>
  </si>
  <si>
    <t>heavy</t>
  </si>
  <si>
    <t>Unaccounted</t>
  </si>
  <si>
    <t xml:space="preserve">Total bed length including wool </t>
  </si>
  <si>
    <t>approx</t>
  </si>
  <si>
    <t>Bed length (ZSM-5 + SiC)</t>
  </si>
  <si>
    <t>density of mixture at 370 C</t>
  </si>
  <si>
    <t>20171126_01_001</t>
  </si>
  <si>
    <t>20171126_02_002</t>
  </si>
  <si>
    <t>20171126_03_003</t>
  </si>
  <si>
    <t>20171126_04_004</t>
  </si>
  <si>
    <t>20171126_05_005</t>
  </si>
  <si>
    <t>20171126_06_006</t>
  </si>
  <si>
    <t>20171126_07_007</t>
  </si>
  <si>
    <t>20171126_08_008</t>
  </si>
  <si>
    <t>20171126_09_009</t>
  </si>
  <si>
    <t>20171126_10_010</t>
  </si>
  <si>
    <t>20171126_11_011</t>
  </si>
  <si>
    <t>20171126_12_012</t>
  </si>
  <si>
    <t>Total HC</t>
  </si>
  <si>
    <t xml:space="preserve">Temperature </t>
  </si>
  <si>
    <t xml:space="preserve">Saturator temperature </t>
  </si>
  <si>
    <t>m</t>
  </si>
  <si>
    <r>
      <t>ρ</t>
    </r>
    <r>
      <rPr>
        <vertAlign val="subscript"/>
        <sz val="10.45"/>
        <color theme="1"/>
        <rFont val="Calibri"/>
        <family val="2"/>
      </rPr>
      <t xml:space="preserve">mix </t>
    </r>
    <r>
      <rPr>
        <sz val="10.45"/>
        <color theme="1"/>
        <rFont val="Calibri"/>
        <family val="2"/>
      </rPr>
      <t xml:space="preserve">(g/L) at FID conditions </t>
    </r>
  </si>
  <si>
    <t>Weight of Minilith</t>
  </si>
  <si>
    <t>Minilith</t>
  </si>
  <si>
    <t>20180308_01_001</t>
  </si>
  <si>
    <t>20180308_02_002</t>
  </si>
  <si>
    <t>20180308_03_003</t>
  </si>
  <si>
    <t>20180308_04_004</t>
  </si>
  <si>
    <t>20180308_05_005</t>
  </si>
  <si>
    <t>20180308_06_006</t>
  </si>
  <si>
    <t>20180308_07_007</t>
  </si>
  <si>
    <t>20180308_08_008</t>
  </si>
  <si>
    <t>20180308_09_009</t>
  </si>
  <si>
    <t>20180308_10_010</t>
  </si>
  <si>
    <t>20180308_11_011</t>
  </si>
  <si>
    <t>Bentonite</t>
  </si>
  <si>
    <t>Weight of Bentonite</t>
  </si>
  <si>
    <t>20180308b_01_001</t>
  </si>
  <si>
    <t>20180308b_02_002</t>
  </si>
  <si>
    <t>Powder/Bentonite</t>
  </si>
  <si>
    <t>20180309_01_001</t>
  </si>
  <si>
    <t>20180309_02_002</t>
  </si>
  <si>
    <t>20180309_03_003</t>
  </si>
  <si>
    <t>20180309_04_004</t>
  </si>
  <si>
    <t>20180309_05_005</t>
  </si>
  <si>
    <t>20180309_06_006</t>
  </si>
  <si>
    <t>Total oxygenates</t>
  </si>
  <si>
    <t>Yield</t>
  </si>
  <si>
    <t>Selcctivity</t>
  </si>
  <si>
    <t>Total Olefin</t>
  </si>
  <si>
    <t>Total Aromatic</t>
  </si>
  <si>
    <t>C2-C6</t>
  </si>
  <si>
    <t>C6-C10</t>
  </si>
  <si>
    <t>H2O</t>
  </si>
  <si>
    <t>Volume of FID sampling loop</t>
  </si>
  <si>
    <r>
      <rPr>
        <sz val="11"/>
        <color theme="1"/>
        <rFont val="Calibri"/>
        <family val="2"/>
      </rPr>
      <t>μ</t>
    </r>
    <r>
      <rPr>
        <sz val="5.5"/>
        <color theme="1"/>
        <rFont val="Calibri"/>
        <family val="2"/>
      </rPr>
      <t>L</t>
    </r>
  </si>
  <si>
    <t>g/L</t>
  </si>
  <si>
    <t>Minilith length</t>
  </si>
  <si>
    <t>C7-C10</t>
  </si>
  <si>
    <t>C4-C10</t>
  </si>
  <si>
    <t>N2 (vol%)</t>
  </si>
  <si>
    <t>N2 (mass fraction)</t>
  </si>
  <si>
    <t>Mass</t>
  </si>
  <si>
    <t>sum</t>
  </si>
  <si>
    <r>
      <t>180</t>
    </r>
    <r>
      <rPr>
        <sz val="11"/>
        <color theme="1"/>
        <rFont val="Calibri"/>
        <family val="2"/>
      </rPr>
      <t>°C</t>
    </r>
  </si>
  <si>
    <t>N2 (mass)</t>
  </si>
  <si>
    <t>C4 - C10</t>
  </si>
  <si>
    <t>Aliphatics</t>
  </si>
  <si>
    <t>C6 - C10</t>
  </si>
  <si>
    <t>Aromatics</t>
  </si>
  <si>
    <t xml:space="preserve">Gasoline </t>
  </si>
  <si>
    <t>Bed area</t>
  </si>
  <si>
    <t>Bed diameter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</si>
  <si>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</si>
  <si>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Cold</t>
  </si>
  <si>
    <t xml:space="preserve">Hot </t>
  </si>
  <si>
    <t>Velocity (m/s)</t>
  </si>
  <si>
    <t>Room temperature</t>
  </si>
  <si>
    <t>Voidage</t>
  </si>
  <si>
    <r>
      <t>g</t>
    </r>
    <r>
      <rPr>
        <vertAlign val="subscript"/>
        <sz val="11"/>
        <color theme="1"/>
        <rFont val="Calibri"/>
        <family val="2"/>
        <scheme val="minor"/>
      </rPr>
      <t>c</t>
    </r>
  </si>
  <si>
    <t>Sphericity</t>
  </si>
  <si>
    <t>Viscoisity of N2/MeoH mixture at 370 C</t>
  </si>
  <si>
    <t>PaS</t>
  </si>
  <si>
    <t>Particle diameter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</si>
  <si>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</si>
  <si>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Ergun</t>
  </si>
  <si>
    <t xml:space="preserve">Hagen-Poiseuille </t>
  </si>
  <si>
    <t>Channel diameter</t>
  </si>
  <si>
    <t>Total CH2</t>
  </si>
  <si>
    <t>C1-C6</t>
  </si>
  <si>
    <t>Weight hourly space velocity</t>
  </si>
  <si>
    <t>C5 - C11</t>
  </si>
  <si>
    <t>Gasoline</t>
  </si>
  <si>
    <t>20180614_01_001</t>
  </si>
  <si>
    <t>20180614_02_002</t>
  </si>
  <si>
    <t>20180614_03_003</t>
  </si>
  <si>
    <t>20180614_04_004</t>
  </si>
  <si>
    <t>20180614_05_005</t>
  </si>
  <si>
    <t>20180614_06_006</t>
  </si>
  <si>
    <t>20180614_07_007</t>
  </si>
  <si>
    <t>20180614_08_008</t>
  </si>
  <si>
    <t>20180614_09_009</t>
  </si>
  <si>
    <t>20180614_10_010</t>
  </si>
  <si>
    <t>20180614_11_011</t>
  </si>
  <si>
    <t>20180614_12_012</t>
  </si>
  <si>
    <t>20180614_13_013</t>
  </si>
  <si>
    <t>20180614_14_014</t>
  </si>
  <si>
    <t>20180614_15_015</t>
  </si>
  <si>
    <t>20180614_16_016</t>
  </si>
  <si>
    <t>20180614_17_017</t>
  </si>
  <si>
    <t>20180614_18_018</t>
  </si>
  <si>
    <t>20180614_19_019</t>
  </si>
  <si>
    <t>20180614_01_002</t>
  </si>
  <si>
    <t>20180614_02_003</t>
  </si>
  <si>
    <t>20180614_03_004</t>
  </si>
  <si>
    <t>20180614_01_004</t>
  </si>
  <si>
    <t>20180614_02_005</t>
  </si>
  <si>
    <t>20180614_03_006</t>
  </si>
  <si>
    <t>20180614_04_007</t>
  </si>
  <si>
    <t>20180614_05_008</t>
  </si>
  <si>
    <t>20180614_06_009</t>
  </si>
  <si>
    <t>20180614_07_010</t>
  </si>
  <si>
    <t>20180614_08_011</t>
  </si>
  <si>
    <t>20180614_09_012</t>
  </si>
  <si>
    <t>20180614_10_013</t>
  </si>
  <si>
    <t>20180614_11_014</t>
  </si>
  <si>
    <t>20180614_12_015</t>
  </si>
  <si>
    <t>20180614_13_016</t>
  </si>
  <si>
    <t>20180614_14_017</t>
  </si>
  <si>
    <t>20180614_15_018</t>
  </si>
  <si>
    <t>20180614_16_019</t>
  </si>
  <si>
    <t>20180614_17_020</t>
  </si>
  <si>
    <t>20180614_18_021</t>
  </si>
  <si>
    <t>20180614_19_022</t>
  </si>
  <si>
    <t>20180614_20_023</t>
  </si>
  <si>
    <t>20180614_21_024</t>
  </si>
  <si>
    <t>20180614_22_025</t>
  </si>
  <si>
    <t>20180614_23_026</t>
  </si>
  <si>
    <t>20180614_24_027</t>
  </si>
  <si>
    <t>20180614_25_028</t>
  </si>
  <si>
    <t>20180614_26_029</t>
  </si>
  <si>
    <t>20180614_27_030</t>
  </si>
  <si>
    <t>20180614_28_031</t>
  </si>
  <si>
    <t>20180614_29_032</t>
  </si>
  <si>
    <t>20180614_30_033</t>
  </si>
  <si>
    <t>20180614_31_034</t>
  </si>
  <si>
    <t>20180614_32_035</t>
  </si>
  <si>
    <t>20180614_33_036</t>
  </si>
  <si>
    <t>20180614_34_037</t>
  </si>
  <si>
    <t>20180614_35_038</t>
  </si>
  <si>
    <t>20180614_450_039</t>
  </si>
  <si>
    <t>20180614_451_040</t>
  </si>
  <si>
    <t>20180614_01_005</t>
  </si>
  <si>
    <t>20180614_02_006</t>
  </si>
  <si>
    <t>20180614_03_007</t>
  </si>
  <si>
    <t>20180614_04_008</t>
  </si>
  <si>
    <t>20180614_05_009</t>
  </si>
  <si>
    <t>20180614_06_010</t>
  </si>
  <si>
    <t>20180614_07_011</t>
  </si>
  <si>
    <t>20180614_08_012</t>
  </si>
  <si>
    <t>20180614_09_013</t>
  </si>
  <si>
    <t>20180614_10_014</t>
  </si>
  <si>
    <t>20180614_11_015</t>
  </si>
  <si>
    <t>20180614_12_016</t>
  </si>
  <si>
    <t>20180614_13_017</t>
  </si>
  <si>
    <t>20180614_14_018</t>
  </si>
  <si>
    <t>20180614_15_019</t>
  </si>
  <si>
    <t>20180614_16_020</t>
  </si>
  <si>
    <t>20180614_17_021</t>
  </si>
  <si>
    <t>20180614_18_022</t>
  </si>
  <si>
    <t>20180614_19_023</t>
  </si>
  <si>
    <t>20180614_20_024</t>
  </si>
  <si>
    <t>20180614_21_025</t>
  </si>
  <si>
    <t>20180614_22_026</t>
  </si>
  <si>
    <t>20180614_23_027</t>
  </si>
  <si>
    <t>20180614_24_028</t>
  </si>
  <si>
    <t>20180614_25_029</t>
  </si>
  <si>
    <t>20180614_26_030</t>
  </si>
  <si>
    <t>20180614_27_031</t>
  </si>
  <si>
    <t>20180614_28_032</t>
  </si>
  <si>
    <t>20180614_29_033</t>
  </si>
  <si>
    <t>20180614_30_034</t>
  </si>
  <si>
    <t>20180614_31_035</t>
  </si>
  <si>
    <t>20180614_32_036</t>
  </si>
  <si>
    <t>20180614_33_037</t>
  </si>
  <si>
    <t>20180614_34_038</t>
  </si>
  <si>
    <t>20180614_35_039</t>
  </si>
  <si>
    <t>20180614_450_040</t>
  </si>
  <si>
    <t>20180614_451_041</t>
  </si>
  <si>
    <t>20180614_01_006</t>
  </si>
  <si>
    <t>20180614_02_007</t>
  </si>
  <si>
    <t>20180614_03_008</t>
  </si>
  <si>
    <t>20180614_04_009</t>
  </si>
  <si>
    <t>20180614_05_010</t>
  </si>
  <si>
    <t>20180614_06_011</t>
  </si>
  <si>
    <t>20180614_07_012</t>
  </si>
  <si>
    <t>20180614_08_013</t>
  </si>
  <si>
    <t>20180614_09_014</t>
  </si>
  <si>
    <t>20180614_10_015</t>
  </si>
  <si>
    <t>20180614_11_016</t>
  </si>
  <si>
    <t>20180614_12_017</t>
  </si>
  <si>
    <t>20180614_13_018</t>
  </si>
  <si>
    <t>20180614_14_019</t>
  </si>
  <si>
    <t>20180614_15_020</t>
  </si>
  <si>
    <t>20180614_16_021</t>
  </si>
  <si>
    <t>20180614_17_022</t>
  </si>
  <si>
    <t>20180614_18_023</t>
  </si>
  <si>
    <t>20180614_19_024</t>
  </si>
  <si>
    <t>20180614_20_025</t>
  </si>
  <si>
    <t>20180614_21_026</t>
  </si>
  <si>
    <t>20180614_22_027</t>
  </si>
  <si>
    <t>20180614_23_028</t>
  </si>
  <si>
    <t>20180614_24_029</t>
  </si>
  <si>
    <t>20180614_25_030</t>
  </si>
  <si>
    <t>2018061420_powder_zsm_bentonite_3.02barg_in_2bar_out_5min_tos_01_001</t>
  </si>
  <si>
    <t>2018061420_powder_zsm_bentonite_3.02barg_in_2bar_out_5min_tos_02_002</t>
  </si>
  <si>
    <t>2018061420_powder_zsm_bentonite_3.02barg_in_2bar_out_5min_tos_03_003</t>
  </si>
  <si>
    <t>2018061420_powder_zsm_bentonite_3.02barg_in_2bar_out_5min_tos_04_004</t>
  </si>
  <si>
    <t>2018061420_powder_zsm_bentonite_3.02barg_in_2bar_out_5min_tos_05_005</t>
  </si>
  <si>
    <t>2018061420_powder_zsm_bentonite_3.02barg_in_2bar_out_5min_tos_06_006</t>
  </si>
  <si>
    <t>2018061420_powder_zsm_bentonite_3.02barg_in_2bar_out_5min_tos_07_007</t>
  </si>
  <si>
    <t>2018061420_powder_zsm_bentonite_3.02barg_in_2bar_out_5min_tos_08_008</t>
  </si>
  <si>
    <t>2018061420_powder_zsm_bentonite_3.02barg_in_2bar_out_5min_tos_09_009</t>
  </si>
  <si>
    <t>2018061420_powder_zsm_bentonite_3.02barg_in_2bar_out_5min_tos_10_010</t>
  </si>
  <si>
    <t>2018061420_powder_zsm_bentonite_3.02barg_in_2bar_out_5min_tos_11_011</t>
  </si>
  <si>
    <t>2018061420_powder_zsm_bentonite_3.02barg_in_2bar_out_5min_tos_12_012</t>
  </si>
  <si>
    <t>2018061420_powder_zsm_bentonite_3.02barg_in_2bar_out_5min_tos_13_013</t>
  </si>
  <si>
    <t>2018061420_powder_zsm_bentonite_3.02barg_in_2bar_out_5min_tos_14_014</t>
  </si>
  <si>
    <t>2018061420_powder_zsm_bentonite_3.02barg_in_2bar_out_5min_tos_15_015</t>
  </si>
  <si>
    <t>2018061420_powder_zsm_bentonite_3.02barg_in_2bar_out_5min_tos_16_016</t>
  </si>
  <si>
    <t>2018061420_powder_zsm_bentonite_3.02barg_in_2bar_out_5min_tos_17_017</t>
  </si>
  <si>
    <t>2018061420_powder_zsm_bentonite_3.02barg_in_2bar_out_5min_tos_18_018</t>
  </si>
  <si>
    <t>2018061420_powder_zsm_bentonite_3.02barg_in_2bar_out_5min_tos_19_019</t>
  </si>
  <si>
    <t>2018061420_powder_zsm_bentonite_3.02barg_in_2bar_out_5min_tos_20_020</t>
  </si>
  <si>
    <t>2018061420_powder_zsm_bentonite_3.02barg_in_2bar_out_5min_tos_21_021</t>
  </si>
  <si>
    <t>2018061420_powder_zsm_bentonite_3.02barg_in_2bar_out_5min_tos_22_022</t>
  </si>
  <si>
    <t>2018061420_powder_zsm_bentonite_3.02barg_in_2bar_out_5min_tos_23_023</t>
  </si>
  <si>
    <t>2018061420_powder_zsm_bentonite_3.02barg_in_2bar_out_5min_tos_24_024</t>
  </si>
  <si>
    <t>2018061420_powder_zsm_bentonite_3.02barg_in_2bar_out_5min_tos_25_025</t>
  </si>
  <si>
    <t>2018061420_powder_zsm_bentonite_3.02barg_in_2bar_out_5min_tos_26_026</t>
  </si>
  <si>
    <t>2018061420_powder_zsm_bentonite_3.02barg_in_2bar_out_5min_tos_27_027</t>
  </si>
  <si>
    <t>2018061420_powder_zsm_bentonite_3.02barg_in_2bar_out_5min_tos_28_028</t>
  </si>
  <si>
    <t>2018061420_powder_zsm_bentonite_3.02barg_in_2bar_out_5min_tos_29_029</t>
  </si>
  <si>
    <t>2018061420_powder_zsm_bentonite_3.02barg_in_2bar_out_5min_tos_30_030</t>
  </si>
  <si>
    <t>2018061420_powder_zsm_bentonite_3.02barg_in_2bar_out_5min_tos_31_031</t>
  </si>
  <si>
    <t>2018061420_powder_zsm_bentonite_3.02barg_in_2bar_out_5min_tos_32_032</t>
  </si>
  <si>
    <t>2018061420_powder_zsm_bentonite_3.02barg_in_2bar_out_5min_tos_33_033</t>
  </si>
  <si>
    <t>2018061420_powder_zsm_bentonite_3.02barg_in_2bar_out_5min_tos_34_034</t>
  </si>
  <si>
    <t>2018061420_powder_zsm_bentonite_3.02barg_in_2bar_out_5min_tos_35_035</t>
  </si>
  <si>
    <t>2018061420_powder_zsm_bentonite_3.02barg_in_2bar_out_5min_tos_36_036</t>
  </si>
  <si>
    <t>2018061420_powder_zsm_bentonite_3.02barg_in_2bar_out_5min_tos_37_037</t>
  </si>
  <si>
    <t>2018061420_powder_zsm_bentonite_3.02barg_in_2bar_out_5min_tos_38_038</t>
  </si>
  <si>
    <t>2018061420_powder_zsm_bentonite_3.02barg_in_2bar_out_5min_tos_39_039</t>
  </si>
  <si>
    <t>2018061420_powder_zsm_bentonite_3.02barg_in_2bar_out_5min_tos_40_040</t>
  </si>
  <si>
    <t>2018061420_powder_zsm_bentonite_3.02barg_in_2bar_out_5min_tos_41_041</t>
  </si>
  <si>
    <t>2018061420_powder_zsm_bentonite_3.02barg_in_2bar_out_5min_tos_42_042</t>
  </si>
  <si>
    <t>2018061420_powder_zsm_bentonite_3.02barg_in_2bar_out_5min_tos_43_043</t>
  </si>
  <si>
    <t>2018061420_powder_zsm_bentonite_3.02barg_in_2bar_out_5min_tos_44_044</t>
  </si>
  <si>
    <t>2018061420_powder_zsm_bentonite_3.02barg_in_2bar_out_5min_tos_45_045</t>
  </si>
  <si>
    <t>2018061420_powder_zsm_bentonite_3.02barg_in_2bar_out_5min_tos_46_046</t>
  </si>
  <si>
    <t>2018061420_powder_zsm_bentonite_3.02barg_in_2bar_out_5min_tos_47_047</t>
  </si>
  <si>
    <t>2018061420_powder_zsm_bentonite_3.02barg_in_2bar_out_5min_tos_48_048</t>
  </si>
  <si>
    <t>2018061420_powder_zsm_bentonite_3.02barg_in_2bar_out_5min_tos_49_049</t>
  </si>
  <si>
    <t>2018061420_powder_zsm_bentonite_3.02barg_in_2bar_out_5min_tos_50_050</t>
  </si>
  <si>
    <t>2018061420_powder_zsm_bentonite_3.02barg_in_2bar_out_5min_tos_51_051</t>
  </si>
  <si>
    <t>2018061420_powder_zsm_bentonite_3.02barg_in_2bar_out_5min_tos_52_052</t>
  </si>
  <si>
    <t>2018061420_powder_zsm_bentonite_3.02barg_in_2bar_out_5min_tos_53_053</t>
  </si>
  <si>
    <t>2018061420_powder_zsm_bentonite_3.02barg_in_2bar_out_5min_tos_54_054</t>
  </si>
  <si>
    <t>2018061420_powder_zsm_bentonite_3.02barg_in_2bar_out_5min_tos_55_055</t>
  </si>
  <si>
    <t>2018061420_powder_zsm_bentonite_3.02barg_in_2bar_out_5min_tos_56_056</t>
  </si>
  <si>
    <t>2018061420_powder_zsm_bentonite_3.02barg_in_2bar_out_5min_tos_57_057</t>
  </si>
  <si>
    <t>2018061420_powder_zsm_bentonite_3.02barg_in_2bar_out_5min_tos_58_058</t>
  </si>
  <si>
    <t>2018061420_powder_zsm_bentonite_3.02barg_in_2bar_out_5min_tos_59_059</t>
  </si>
  <si>
    <t>2018061420_powder_zsm_bentonite_3.02barg_in_2bar_out_5min_tos_60_060</t>
  </si>
  <si>
    <t>2018061420_powder_zsm_bentonite_3.02barg_in_2bar_out_5min_tos_61_061</t>
  </si>
  <si>
    <t>2018061420_powder_zsm_bentonite_3.02barg_in_2bar_out_5min_tos_62_062</t>
  </si>
  <si>
    <t>2018061420_powder_zsm_bentonite_3.02barg_in_2bar_out_5min_tos_63_063</t>
  </si>
  <si>
    <t>2018061420_powder_zsm_bentonite_3.02barg_in_2bar_out_5min_tos_64_064</t>
  </si>
  <si>
    <t>2018061420_powder_zsm_bentonite_3.02barg_in_2bar_out_5min_tos_65_065</t>
  </si>
  <si>
    <t>2018061420_powder_zsm_bentonite_3.02barg_in_2bar_out_5min_tos_66_066</t>
  </si>
  <si>
    <t>2018061420_powder_zsm_bentonite_3.02barg_in_2bar_out_5min_tos_67_067</t>
  </si>
  <si>
    <t>2018061420_powder_zsm_bentonite_3.02barg_in_2bar_out_5min_tos_68_068</t>
  </si>
  <si>
    <t>2018061420_powder_zsm_bentonite_3.02barg_in_2bar_out_5min_tos_69_069</t>
  </si>
  <si>
    <t>2018061420_powder_zsm_bentonite_3.02barg_in_2bar_out_5min_tos_70_070</t>
  </si>
  <si>
    <t>2018061420_powder_zsm_bentonite_3.02barg_in_2bar_out_5min_tos_71_071</t>
  </si>
  <si>
    <t>2018061420_powder_zsm_bentonite_3.02barg_in_2bar_out_5min_tos_72_072</t>
  </si>
  <si>
    <t>2018061420_powder_zsm_bentonite_3.02barg_in_2bar_out_5min_tos_73_073</t>
  </si>
  <si>
    <t>2018061420_powder_zsm_bentonite_3.02barg_in_2bar_out_5min_tos_74_074</t>
  </si>
  <si>
    <t>2018061420_powder_zsm_bentonite_3.02barg_in_2bar_out_5min_tos_75_075</t>
  </si>
  <si>
    <t>2018061420_powder_zsm_bentonite_3.02barg_in_2bar_out_5min_tos_76_076</t>
  </si>
  <si>
    <t>2018061420_powder_zsm_bentonite_3.02barg_in_2bar_out_5min_tos_77_077</t>
  </si>
  <si>
    <t>2018061420_powder_zsm_bentonite_3.02barg_in_2bar_out_5min_tos_78_078</t>
  </si>
  <si>
    <t>2018061420_powder_zsm_bentonite_3.02barg_in_2bar_out_5min_tos_79_079</t>
  </si>
  <si>
    <t>2018061420_powder_zsm_bentonite_3.02barg_in_2bar_out_5min_tos_80_080</t>
  </si>
  <si>
    <t>2018061420_powder_zsm_bentonite_3.02barg_in_2bar_out_5min_tos_81_081</t>
  </si>
  <si>
    <t>2018061420_powder_zsm_bentonite_3.02barg_in_2bar_out_5min_tos_82_082</t>
  </si>
  <si>
    <t>2018061420_powder_zsm_bentonite_3.02barg_in_2bar_out_5min_tos_83_083</t>
  </si>
  <si>
    <t>2018061420_powder_zsm_bentonite_3.02barg_in_2bar_out_5min_tos_84_084</t>
  </si>
  <si>
    <t>2018061420_powder_zsm_bentonite_3.02barg_in_2bar_out_5min_tos_85_085</t>
  </si>
  <si>
    <t>2018061420_powder_zsm_bentonite_3.02barg_in_2bar_out_5min_tos_86_086</t>
  </si>
  <si>
    <t>2018061420_powder_zsm_bentonite_3.02barg_in_2bar_out_5min_tos_87_087</t>
  </si>
  <si>
    <t>2018061420_powder_zsm_bentonite_3.02barg_in_2bar_out_5min_tos_88_088</t>
  </si>
  <si>
    <t>2018061420_powder_zsm_bentonite_3.02barg_in_2bar_out_5min_tos_89_089</t>
  </si>
  <si>
    <t>2018061420_powder_zsm_bentonite_3.02barg_in_2bar_out_5min_tos_90_090</t>
  </si>
  <si>
    <t>2018061420_powder_zsm_bentonite_3.02barg_in_2bar_out_5min_tos_91_091</t>
  </si>
  <si>
    <t>2018061420_powder_zsm_bentonite_3.02barg_in_2bar_out_5min_tos_01_002</t>
  </si>
  <si>
    <t>2018061420_powder_zsm_bentonite_3.02barg_in_2bar_out_5min_tos_02_003</t>
  </si>
  <si>
    <t>2018061420_powder_zsm_bentonite_3.02barg_in_2bar_out_5min_tos_03_004</t>
  </si>
  <si>
    <t>2018061420_powder_zsm_bentonite_3.02barg_in_2bar_out_5min_tos_04_005</t>
  </si>
  <si>
    <t>2018061420_powder_zsm_bentonite_3.02barg_in_2bar_out_5min_tos_05_006</t>
  </si>
  <si>
    <t>2018061420_powder_zsm_bentonite_3.02barg_in_2bar_out_5min_tos_06_007</t>
  </si>
  <si>
    <t>2018061420_powder_zsm_bentonite_3.02barg_in_2bar_out_5min_tos_07_008</t>
  </si>
  <si>
    <t>2018061420_powder_zsm_bentonite_3.02barg_in_2bar_out_5min_tos_08_009</t>
  </si>
  <si>
    <t>2018061420_powder_zsm_bentonite_3.02barg_in_2bar_out_5min_tos_09_010</t>
  </si>
  <si>
    <t>2018061420_powder_zsm_bentonite_3.02barg_in_2bar_out_5min_tos_10_011</t>
  </si>
  <si>
    <t>2018061420_powder_zsm_bentonite_3.02barg_in_2bar_out_5min_tos_11_012</t>
  </si>
  <si>
    <t>2018061420_powder_zsm_bentonite_3.02barg_in_2bar_out_5min_tos_12_013</t>
  </si>
  <si>
    <t>2018061420_powder_zsm_bentonite_3.02barg_in_2bar_out_5min_tos_13_014</t>
  </si>
  <si>
    <t>2018061420_powder_zsm_bentonite_3.02barg_in_2bar_out_5min_tos_14_015</t>
  </si>
  <si>
    <t>2018061420_powder_zsm_bentonite_3.02barg_in_2bar_out_5min_tos_15_016</t>
  </si>
  <si>
    <t>2018061420_powder_zsm_bentonite_3.02barg_in_2bar_out_5min_tos_16_017</t>
  </si>
  <si>
    <t>2018061420_powder_zsm_bentonite_3.02barg_in_2bar_out_5min_tos_17_018</t>
  </si>
  <si>
    <t>2018061420_powder_zsm_bentonite_3.02barg_in_2bar_out_5min_tos_18_019</t>
  </si>
  <si>
    <t>2018061420_powder_zsm_bentonite_3.02barg_in_2bar_out_5min_tos_19_020</t>
  </si>
  <si>
    <t>2018061420_powder_zsm_bentonite_3.02barg_in_2bar_out_5min_tos_20_021</t>
  </si>
  <si>
    <t>2018061420_powder_zsm_bentonite_3.02barg_in_2bar_out_5min_tos_21_022</t>
  </si>
  <si>
    <t>2018061420_powder_zsm_bentonite_3.02barg_in_2bar_out_5min_tos_22_023</t>
  </si>
  <si>
    <t>2018061420_powder_zsm_bentonite_3.02barg_in_2bar_out_5min_tos_23_024</t>
  </si>
  <si>
    <t>2018061420_powder_zsm_bentonite_3.02barg_in_2bar_out_5min_tos_24_025</t>
  </si>
  <si>
    <t>2018061420_powder_zsm_bentonite_3.02barg_in_2bar_out_5min_tos_25_026</t>
  </si>
  <si>
    <t>2018061420_powder_zsm_bentonite_3.02barg_in_2bar_out_5min_tos_26_027</t>
  </si>
  <si>
    <t>2018061420_powder_zsm_bentonite_3.02barg_in_2bar_out_5min_tos_27_028</t>
  </si>
  <si>
    <t>2018061420_powder_zsm_bentonite_3.02barg_in_2bar_out_5min_tos_28_029</t>
  </si>
  <si>
    <t>2018061420_powder_zsm_bentonite_3.02barg_in_2bar_out_5min_tos_29_030</t>
  </si>
  <si>
    <t>2018061420_powder_zsm_bentonite_3.02barg_in_2bar_out_5min_tos_30_031</t>
  </si>
  <si>
    <t>2018061420_powder_zsm_bentonite_3.02barg_in_2bar_out_5min_tos_31_032</t>
  </si>
  <si>
    <t>2018061420_powder_zsm_bentonite_3.02barg_in_2bar_out_5min_tos_32_033</t>
  </si>
  <si>
    <t>2018061420_powder_zsm_bentonite_3.02barg_in_2bar_out_5min_tos_33_034</t>
  </si>
  <si>
    <t>2018061420_powder_zsm_bentonite_3.02barg_in_2bar_out_5min_tos_34_035</t>
  </si>
  <si>
    <t>2018061420_powder_zsm_bentonite_3.02barg_in_2bar_out_5min_tos_35_036</t>
  </si>
  <si>
    <t>2018061420_powder_zsm_bentonite_3.02barg_in_2bar_out_5min_tos_36_037</t>
  </si>
  <si>
    <t>2018061420_powder_zsm_bentonite_3.02barg_in_2bar_out_5min_tos_37_038</t>
  </si>
  <si>
    <t>2018061420_powder_zsm_bentonite_3.02barg_in_2bar_out_5min_tos_38_039</t>
  </si>
  <si>
    <t>2018061420_powder_zsm_bentonite_3.02barg_in_2bar_out_5min_tos_39_040</t>
  </si>
  <si>
    <t>2018061420_powder_zsm_bentonite_3.02barg_in_2bar_out_5min_tos_40_041</t>
  </si>
  <si>
    <t>2018061420_powder_zsm_bentonite_3.02barg_in_2bar_out_5min_tos_41_042</t>
  </si>
  <si>
    <t>2018061420_powder_zsm_bentonite_3.02barg_in_2bar_out_5min_tos_42_043</t>
  </si>
  <si>
    <t>2018061420_powder_zsm_bentonite_3.02barg_in_2bar_out_5min_tos_43_044</t>
  </si>
  <si>
    <t>2018061420_powder_zsm_bentonite_3.02barg_in_2bar_out_5min_tos_44_045</t>
  </si>
  <si>
    <t>2018061420_powder_zsm_bentonite_3.02barg_in_2bar_out_5min_tos_45_046</t>
  </si>
  <si>
    <t>2018061420_powder_zsm_bentonite_3.02barg_in_2bar_out_5min_tos_46_047</t>
  </si>
  <si>
    <t>2018061420_powder_zsm_bentonite_3.02barg_in_2bar_out_5min_tos_47_048</t>
  </si>
  <si>
    <t>2018061420_powder_zsm_bentonite_3.02barg_in_2bar_out_5min_tos_48_049</t>
  </si>
  <si>
    <t>2018061420_powder_zsm_bentonite_3.02barg_in_2bar_out_5min_tos_49_050</t>
  </si>
  <si>
    <t>2018061420_powder_zsm_bentonite_3.02barg_in_2bar_out_5min_tos_50_051</t>
  </si>
  <si>
    <t>2018061420_powder_zsm_bentonite_3.02barg_in_2bar_out_5min_tos_51_052</t>
  </si>
  <si>
    <t>2018061420_powder_zsm_bentonite_3.02barg_in_2bar_out_5min_tos_52_053</t>
  </si>
  <si>
    <t>2018061420_powder_zsm_bentonite_3.02barg_in_2bar_out_5min_tos_53_054</t>
  </si>
  <si>
    <t>2018061420_powder_zsm_bentonite_3.02barg_in_2bar_out_5min_tos_54_055</t>
  </si>
  <si>
    <t>2018061420_powder_zsm_bentonite_3.02barg_in_2bar_out_5min_tos_55_056</t>
  </si>
  <si>
    <t>2018061420_powder_zsm_bentonite_3.02barg_in_2bar_out_5min_tos_56_057</t>
  </si>
  <si>
    <t>2018061420_powder_zsm_bentonite_3.02barg_in_2bar_out_5min_tos_57_058</t>
  </si>
  <si>
    <t>2018061420_powder_zsm_bentonite_3.02barg_in_2bar_out_5min_tos_58_059</t>
  </si>
  <si>
    <t>2018061420_powder_zsm_bentonite_3.02barg_in_2bar_out_5min_tos_59_060</t>
  </si>
  <si>
    <t>2018061420_powder_zsm_bentonite_3.02barg_in_2bar_out_5min_tos_60_061</t>
  </si>
  <si>
    <t>2018061420_powder_zsm_bentonite_3.02barg_in_2bar_out_5min_tos_61_062</t>
  </si>
  <si>
    <t>2018061420_powder_zsm_bentonite_3.02barg_in_2bar_out_5min_tos_62_063</t>
  </si>
  <si>
    <t>2018061420_powder_zsm_bentonite_3.02barg_in_2bar_out_5min_tos_63_064</t>
  </si>
  <si>
    <t>2018061420_powder_zsm_bentonite_3.02barg_in_2bar_out_5min_tos_64_065</t>
  </si>
  <si>
    <t>2018061420_powder_zsm_bentonite_3.02barg_in_2bar_out_5min_tos_65_066</t>
  </si>
  <si>
    <t>2018061420_powder_zsm_bentonite_3.02barg_in_2bar_out_5min_tos_66_067</t>
  </si>
  <si>
    <t>2018061420_powder_zsm_bentonite_3.02barg_in_2bar_out_5min_tos_67_068</t>
  </si>
  <si>
    <t>2018061420_powder_zsm_bentonite_3.02barg_in_2bar_out_5min_tos_68_069</t>
  </si>
  <si>
    <t>2018061420_powder_zsm_bentonite_3.02barg_in_2bar_out_5min_tos_69_070</t>
  </si>
  <si>
    <t>2018061420_powder_zsm_bentonite_3.02barg_in_2bar_out_5min_tos_70_071</t>
  </si>
  <si>
    <t>2018061420_powder_zsm_bentonite_3.02barg_in_2bar_out_5min_tos_71_072</t>
  </si>
  <si>
    <t>2018061420_powder_zsm_bentonite_3.02barg_in_2bar_out_5min_tos_72_073</t>
  </si>
  <si>
    <t>2018061420_powder_zsm_bentonite_3.02barg_in_2bar_out_5min_tos_73_074</t>
  </si>
  <si>
    <t>2018061420_powder_zsm_bentonite_3.02barg_in_2bar_out_5min_tos_74_075</t>
  </si>
  <si>
    <t>2018061420_powder_zsm_bentonite_3.02barg_in_2bar_out_5min_tos_75_076</t>
  </si>
  <si>
    <t>2018061420_powder_zsm_bentonite_3.02barg_in_2bar_out_5min_tos_76_077</t>
  </si>
  <si>
    <t>2018061420_powder_zsm_bentonite_3.02barg_in_2bar_out_5min_tos_77_078</t>
  </si>
  <si>
    <t>2018061420_powder_zsm_bentonite_3.02barg_in_2bar_out_5min_tos_78_079</t>
  </si>
  <si>
    <t>2018061420_powder_zsm_bentonite_3.02barg_in_2bar_out_5min_tos_79_080</t>
  </si>
  <si>
    <t>2018061420_powder_zsm_bentonite_3.02barg_in_2bar_out_5min_tos_80_081</t>
  </si>
  <si>
    <t>2018061420_powder_zsm_bentonite_3.02barg_in_2bar_out_5min_tos_81_082</t>
  </si>
  <si>
    <t>2018061420_powder_zsm_bentonite_3.02barg_in_2bar_out_5min_tos_82_083</t>
  </si>
  <si>
    <t>2018061420_powder_zsm_bentonite_3.02barg_in_2bar_out_5min_tos_83_084</t>
  </si>
  <si>
    <t>2018061420_powder_zsm_bentonite_3.02barg_in_2bar_out_5min_tos_84_085</t>
  </si>
  <si>
    <t>2018061420_powder_zsm_bentonite_3.02barg_in_2bar_out_5min_tos_85_086</t>
  </si>
  <si>
    <t>2018061420_powder_zsm_bentonite_3.02barg_in_2bar_out_5min_tos_86_087</t>
  </si>
  <si>
    <t>2018061420_powder_zsm_bentonite_3.02barg_in_2bar_out_5min_tos_87_088</t>
  </si>
  <si>
    <t>2018061420_powder_zsm_bentonite_3.02barg_in_2bar_out_5min_tos_88_089</t>
  </si>
  <si>
    <t>2018061420_powder_zsm_bentonite_3.02barg_in_2bar_out_5min_tos_89_090</t>
  </si>
  <si>
    <t>2018061420_powder_zsm_bentonite_3.02barg_in_2bar_out_5min_tos_90_091</t>
  </si>
  <si>
    <t>2018061420_powder_zsm_bentonite_3.02barg_in_2bar_out_5min_tos_91_092</t>
  </si>
  <si>
    <t>2018061420_powder_zsm_bentonite_3.02barg_in_2bar_out_5min_tos_01_003</t>
  </si>
  <si>
    <t>2018061420_powder_zsm_bentonite_3.02barg_in_2bar_out_5min_tos_02_004</t>
  </si>
  <si>
    <t>2018061420_powder_zsm_bentonite_3.02barg_in_2bar_out_5min_tos_03_005</t>
  </si>
  <si>
    <t>2018061420_powder_zsm_bentonite_3.02barg_in_2bar_out_5min_tos_04_006</t>
  </si>
  <si>
    <t>2018061420_powder_zsm_bentonite_3.02barg_in_2bar_out_5min_tos_05_007</t>
  </si>
  <si>
    <t>2018061420_powder_zsm_bentonite_3.02barg_in_2bar_out_5min_tos_06_008</t>
  </si>
  <si>
    <t>2018061420_powder_zsm_bentonite_3.02barg_in_2bar_out_5min_tos_07_009</t>
  </si>
  <si>
    <t>2018061420_powder_zsm_bentonite_3.02barg_in_2bar_out_5min_tos_08_010</t>
  </si>
  <si>
    <t>2018061420_powder_zsm_bentonite_3.02barg_in_2bar_out_5min_tos_09_011</t>
  </si>
  <si>
    <t>2018061420_powder_zsm_bentonite_3.02barg_in_2bar_out_5min_tos_10_012</t>
  </si>
  <si>
    <t>2018061420_powder_zsm_bentonite_3.02barg_in_2bar_out_5min_tos_11_013</t>
  </si>
  <si>
    <t>2018061420_powder_zsm_bentonite_3.02barg_in_2bar_out_5min_tos_12_014</t>
  </si>
  <si>
    <t>2018061420_powder_zsm_bentonite_3.02barg_in_2bar_out_5min_tos_13_015</t>
  </si>
  <si>
    <t>2018061420_powder_zsm_bentonite_3.02barg_in_2bar_out_5min_tos_14_016</t>
  </si>
  <si>
    <t>2018061420_powder_zsm_bentonite_3.02barg_in_2bar_out_5min_tos_15_017</t>
  </si>
  <si>
    <t>2018061420_powder_zsm_bentonite_3.02barg_in_2bar_out_5min_tos_16_018</t>
  </si>
  <si>
    <t>2018061420_powder_zsm_bentonite_3.02barg_in_2bar_out_5min_tos_17_019</t>
  </si>
  <si>
    <t>2018061420_powder_zsm_bentonite_3.02barg_in_2bar_out_5min_tos_18_020</t>
  </si>
  <si>
    <t>2018061420_powder_zsm_bentonite_3.02barg_in_2bar_out_5min_tos_19_021</t>
  </si>
  <si>
    <t>2018061420_powder_zsm_bentonite_3.02barg_in_2bar_out_5min_tos_20_022</t>
  </si>
  <si>
    <t>2018061420_powder_zsm_bentonite_3.02barg_in_2bar_out_5min_tos_21_023</t>
  </si>
  <si>
    <t>2018061420_powder_zsm_bentonite_3.02barg_in_2bar_out_5min_tos_22_024</t>
  </si>
  <si>
    <t>2018061420_powder_zsm_bentonite_3.02barg_in_2bar_out_5min_tos_23_025</t>
  </si>
  <si>
    <t>2018061420_powder_zsm_bentonite_3.02barg_in_2bar_out_5min_tos_24_026</t>
  </si>
  <si>
    <t>2018061420_powder_zsm_bentonite_3.02barg_in_2bar_out_5min_tos_25_027</t>
  </si>
  <si>
    <t>2018061420_powder_zsm_bentonite_3.02barg_in_2bar_out_5min_tos_26_028</t>
  </si>
  <si>
    <t>2018061420_powder_zsm_bentonite_3.02barg_in_2bar_out_5min_tos_27_029</t>
  </si>
  <si>
    <t>2018061420_powder_zsm_bentonite_3.02barg_in_2bar_out_5min_tos_28_030</t>
  </si>
  <si>
    <t>2018061420_powder_zsm_bentonite_3.02barg_in_2bar_out_5min_tos_29_031</t>
  </si>
  <si>
    <t>2018061420_powder_zsm_bentonite_3.02barg_in_2bar_out_5min_tos_30_032</t>
  </si>
  <si>
    <t>2018061420_powder_zsm_bentonite_3.02barg_in_2bar_out_5min_tos_31_033</t>
  </si>
  <si>
    <t>2018061420_powder_zsm_bentonite_3.02barg_in_2bar_out_5min_tos_32_034</t>
  </si>
  <si>
    <t>2018061420_powder_zsm_bentonite_3.02barg_in_2bar_out_5min_tos_33_035</t>
  </si>
  <si>
    <t>2018061420_powder_zsm_bentonite_3.02barg_in_2bar_out_5min_tos_34_036</t>
  </si>
  <si>
    <t>2018061420_powder_zsm_bentonite_3.02barg_in_2bar_out_5min_tos_35_037</t>
  </si>
  <si>
    <t>2018061420_powder_zsm_bentonite_3.02barg_in_2bar_out_5min_tos_36_038</t>
  </si>
  <si>
    <t>2018061420_powder_zsm_bentonite_3.02barg_in_2bar_out_5min_tos_37_039</t>
  </si>
  <si>
    <t>2018061420_powder_zsm_bentonite_3.02barg_in_2bar_out_5min_tos_38_040</t>
  </si>
  <si>
    <t>2018061420_powder_zsm_bentonite_3.02barg_in_2bar_out_5min_tos_39_041</t>
  </si>
  <si>
    <t>2018061420_powder_zsm_bentonite_3.02barg_in_2bar_out_5min_tos_40_042</t>
  </si>
  <si>
    <t>2018061420_powder_zsm_bentonite_3.02barg_in_2bar_out_5min_tos_41_043</t>
  </si>
  <si>
    <t>2018061420_powder_zsm_bentonite_3.02barg_in_2bar_out_5min_tos_42_044</t>
  </si>
  <si>
    <t>2018061420_powder_zsm_bentonite_3.02barg_in_2bar_out_5min_tos_43_045</t>
  </si>
  <si>
    <t>2018061420_powder_zsm_bentonite_3.02barg_in_2bar_out_5min_tos_44_046</t>
  </si>
  <si>
    <t>mass fraction, wt%</t>
  </si>
  <si>
    <t>Moles (Total)</t>
  </si>
  <si>
    <t>Moles</t>
  </si>
  <si>
    <t>mol%</t>
  </si>
  <si>
    <t>3 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</si>
</sst>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0.00000"/>
  </numFmts>
  <fonts count="8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0.45"/>
      <color theme="1"/>
      <name val="Calibri"/>
      <family val="2"/>
    </font>
    <font>
      <sz val="10.45"/>
      <color theme="1"/>
      <name val="Calibri"/>
      <family val="2"/>
    </font>
    <font>
      <sz val="5.5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4" fontId="0" fillId="0" borderId="0" xfId="0" applyNumberFormat="1"/>
    <xf numFmtId="20" fontId="0" fillId="0" borderId="0" xfId="0" applyNumberFormat="1"/>
    <xf numFmtId="2" fontId="0" fillId="0" borderId="0" xfId="0" applyNumberFormat="1"/>
    <xf numFmtId="11" fontId="0" fillId="0" borderId="0" xfId="0" applyNumberFormat="1"/>
    <xf numFmtId="0" fontId="0" fillId="0" borderId="0" xfId="0" applyFill="1"/>
    <xf numFmtId="20" fontId="0" fillId="0" borderId="0" xfId="0" applyNumberFormat="1" applyFill="1"/>
    <xf numFmtId="0" fontId="2" fillId="0" borderId="0" xfId="0" applyFont="1"/>
    <xf numFmtId="165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6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1" fontId="0" fillId="0" borderId="0" xfId="0" applyNumberFormat="1" applyAlignment="1"/>
    <xf numFmtId="0" fontId="2" fillId="0" borderId="0" xfId="0" applyFont="1" applyFill="1"/>
    <xf numFmtId="0" fontId="4" fillId="0" borderId="0" xfId="0" applyFont="1" applyFill="1"/>
    <xf numFmtId="164" fontId="0" fillId="0" borderId="0" xfId="0" applyNumberFormat="1" applyFill="1"/>
    <xf numFmtId="2" fontId="0" fillId="0" borderId="0" xfId="0" applyNumberFormat="1" applyFill="1"/>
    <xf numFmtId="165" fontId="0" fillId="0" borderId="0" xfId="0" applyNumberFormat="1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666633"/>
      <color rgb="FF990000"/>
      <color rgb="FF003399"/>
      <color rgb="FF6600CC"/>
      <color rgb="FF008080"/>
      <color rgb="FF0099FF"/>
      <color rgb="FFFF0066"/>
      <color rgb="FFFF6600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8"/>
  <sheetViews>
    <sheetView zoomScale="60" zoomScaleNormal="60" workbookViewId="0">
      <selection activeCell="D11" sqref="D11:D22"/>
    </sheetView>
  </sheetViews>
  <sheetFormatPr defaultRowHeight="15" x14ac:dyDescent="0.25"/>
  <cols>
    <col min="1" max="1" width="28.28515625" bestFit="1" customWidth="1"/>
  </cols>
  <sheetData>
    <row r="1" spans="1:13" x14ac:dyDescent="0.25">
      <c r="A1" s="1">
        <v>43065</v>
      </c>
      <c r="D1" t="s">
        <v>14</v>
      </c>
      <c r="E1">
        <v>1.0752999999999999</v>
      </c>
    </row>
    <row r="3" spans="1:13" x14ac:dyDescent="0.25">
      <c r="A3" t="s">
        <v>46</v>
      </c>
    </row>
    <row r="4" spans="1:13" x14ac:dyDescent="0.25">
      <c r="A4" t="s">
        <v>49</v>
      </c>
      <c r="B4">
        <v>6.2</v>
      </c>
      <c r="C4" t="s">
        <v>21</v>
      </c>
      <c r="G4" t="s">
        <v>44</v>
      </c>
      <c r="H4" s="2">
        <v>0.37708333333333338</v>
      </c>
    </row>
    <row r="5" spans="1:13" x14ac:dyDescent="0.25">
      <c r="A5" t="s">
        <v>62</v>
      </c>
      <c r="B5" s="33" t="s">
        <v>503</v>
      </c>
      <c r="C5" t="s">
        <v>47</v>
      </c>
      <c r="G5" t="s">
        <v>4</v>
      </c>
      <c r="H5" s="2">
        <v>0.39097222222222222</v>
      </c>
    </row>
    <row r="6" spans="1:13" x14ac:dyDescent="0.25">
      <c r="A6" t="s">
        <v>9</v>
      </c>
      <c r="B6">
        <v>4.2</v>
      </c>
      <c r="C6" t="s">
        <v>13</v>
      </c>
      <c r="G6" t="s">
        <v>2</v>
      </c>
      <c r="H6" s="2">
        <v>0.39374999999999999</v>
      </c>
    </row>
    <row r="7" spans="1:13" x14ac:dyDescent="0.25">
      <c r="A7" t="s">
        <v>10</v>
      </c>
      <c r="B7">
        <v>370</v>
      </c>
      <c r="C7" t="s">
        <v>13</v>
      </c>
    </row>
    <row r="8" spans="1:13" x14ac:dyDescent="0.25">
      <c r="A8" t="s">
        <v>48</v>
      </c>
      <c r="B8">
        <v>32.6</v>
      </c>
      <c r="C8" t="s">
        <v>21</v>
      </c>
    </row>
    <row r="9" spans="1:13" x14ac:dyDescent="0.25">
      <c r="A9" t="s">
        <v>60</v>
      </c>
      <c r="B9">
        <v>10</v>
      </c>
      <c r="C9" t="s">
        <v>47</v>
      </c>
      <c r="D9" t="s">
        <v>61</v>
      </c>
    </row>
    <row r="11" spans="1:13" x14ac:dyDescent="0.25">
      <c r="B11" s="5" t="s">
        <v>1</v>
      </c>
      <c r="C11" s="5" t="s">
        <v>0</v>
      </c>
      <c r="D11" s="5"/>
      <c r="E11" s="5"/>
      <c r="F11" s="5" t="s">
        <v>6</v>
      </c>
      <c r="G11" s="5" t="s">
        <v>5</v>
      </c>
      <c r="H11" s="5" t="s">
        <v>3</v>
      </c>
      <c r="I11" s="5" t="s">
        <v>7</v>
      </c>
      <c r="J11" s="5" t="s">
        <v>12</v>
      </c>
      <c r="K11" s="5" t="s">
        <v>4</v>
      </c>
      <c r="L11" s="5"/>
      <c r="M11" s="5" t="s">
        <v>11</v>
      </c>
    </row>
    <row r="12" spans="1:13" x14ac:dyDescent="0.25">
      <c r="B12">
        <v>558</v>
      </c>
      <c r="C12">
        <f>B12*$E$1</f>
        <v>600.01739999999995</v>
      </c>
      <c r="D12" s="5"/>
      <c r="E12" s="5"/>
      <c r="F12" s="5">
        <v>2</v>
      </c>
      <c r="G12" s="6">
        <v>0.39374999999999999</v>
      </c>
      <c r="H12" s="6">
        <v>0.40069444444444446</v>
      </c>
      <c r="I12" s="6">
        <v>0.42430555555555555</v>
      </c>
      <c r="J12" s="5"/>
      <c r="K12" s="5"/>
      <c r="L12" s="5"/>
      <c r="M12" s="5"/>
    </row>
    <row r="13" spans="1:13" x14ac:dyDescent="0.25">
      <c r="B13">
        <v>420</v>
      </c>
      <c r="C13">
        <f t="shared" ref="C13:C22" si="0">B13*$E$1</f>
        <v>451.62599999999998</v>
      </c>
      <c r="D13" s="5"/>
      <c r="E13" s="5"/>
      <c r="F13" s="5">
        <v>1</v>
      </c>
      <c r="G13" s="6">
        <v>0.44166666666666665</v>
      </c>
      <c r="H13" s="6">
        <v>0.44791666666666669</v>
      </c>
      <c r="I13" s="5"/>
      <c r="J13" s="5"/>
      <c r="K13" s="5"/>
      <c r="L13" s="5"/>
      <c r="M13" s="5"/>
    </row>
    <row r="14" spans="1:13" x14ac:dyDescent="0.25">
      <c r="B14">
        <v>279</v>
      </c>
      <c r="C14">
        <f t="shared" si="0"/>
        <v>300.00869999999998</v>
      </c>
      <c r="F14">
        <v>1</v>
      </c>
      <c r="G14" s="2">
        <v>0.46458333333333335</v>
      </c>
      <c r="H14" s="2">
        <v>0.47152777777777777</v>
      </c>
    </row>
    <row r="15" spans="1:13" x14ac:dyDescent="0.25">
      <c r="B15">
        <v>186</v>
      </c>
      <c r="C15">
        <f t="shared" si="0"/>
        <v>200.00579999999999</v>
      </c>
      <c r="F15">
        <v>1</v>
      </c>
      <c r="G15" s="2">
        <v>0.48749999999999999</v>
      </c>
      <c r="H15" s="2">
        <v>0.49513888888888885</v>
      </c>
    </row>
    <row r="16" spans="1:13" x14ac:dyDescent="0.25">
      <c r="B16">
        <v>112</v>
      </c>
      <c r="C16">
        <f t="shared" si="0"/>
        <v>120.43359999999998</v>
      </c>
      <c r="F16">
        <v>1</v>
      </c>
      <c r="G16" s="2">
        <v>0.50486111111111109</v>
      </c>
      <c r="H16" s="2">
        <v>0.51874999999999993</v>
      </c>
    </row>
    <row r="17" spans="1:9" x14ac:dyDescent="0.25">
      <c r="B17">
        <v>74</v>
      </c>
      <c r="C17">
        <f t="shared" si="0"/>
        <v>79.572199999999995</v>
      </c>
      <c r="F17">
        <v>1</v>
      </c>
      <c r="G17" s="2">
        <v>0.53541666666666665</v>
      </c>
      <c r="H17" s="2">
        <v>0.54236111111111118</v>
      </c>
    </row>
    <row r="18" spans="1:9" x14ac:dyDescent="0.25">
      <c r="B18">
        <v>50</v>
      </c>
      <c r="C18">
        <f t="shared" si="0"/>
        <v>53.764999999999993</v>
      </c>
      <c r="F18">
        <v>1</v>
      </c>
      <c r="G18" s="2">
        <v>0.55902777777777779</v>
      </c>
      <c r="H18" s="2">
        <v>0.56597222222222221</v>
      </c>
      <c r="I18" s="2"/>
    </row>
    <row r="19" spans="1:9" x14ac:dyDescent="0.25">
      <c r="B19">
        <v>40</v>
      </c>
      <c r="C19">
        <f t="shared" si="0"/>
        <v>43.012</v>
      </c>
      <c r="F19">
        <v>1</v>
      </c>
      <c r="G19" s="2">
        <v>0.57708333333333328</v>
      </c>
      <c r="H19" s="2">
        <v>0.58958333333333335</v>
      </c>
    </row>
    <row r="20" spans="1:9" x14ac:dyDescent="0.25">
      <c r="B20">
        <v>20</v>
      </c>
      <c r="C20">
        <f t="shared" si="0"/>
        <v>21.506</v>
      </c>
      <c r="F20">
        <v>1</v>
      </c>
      <c r="G20" s="2">
        <v>0.59722222222222221</v>
      </c>
      <c r="H20" s="2">
        <v>0.61319444444444449</v>
      </c>
    </row>
    <row r="21" spans="1:9" x14ac:dyDescent="0.25">
      <c r="B21">
        <v>700</v>
      </c>
      <c r="C21">
        <f t="shared" si="0"/>
        <v>752.70999999999992</v>
      </c>
      <c r="F21">
        <v>1</v>
      </c>
      <c r="G21" s="2">
        <v>0.62986111111111109</v>
      </c>
      <c r="H21" s="2">
        <v>0.63680555555555551</v>
      </c>
    </row>
    <row r="22" spans="1:9" x14ac:dyDescent="0.25">
      <c r="B22">
        <v>112</v>
      </c>
      <c r="C22">
        <f t="shared" si="0"/>
        <v>120.43359999999998</v>
      </c>
      <c r="F22">
        <v>1</v>
      </c>
      <c r="G22" s="2">
        <v>0.64166666666666672</v>
      </c>
      <c r="H22" s="2">
        <v>0.66041666666666665</v>
      </c>
    </row>
    <row r="24" spans="1:9" x14ac:dyDescent="0.25">
      <c r="F24" s="5" t="s">
        <v>35</v>
      </c>
      <c r="H24" s="2">
        <v>0.66111111111111109</v>
      </c>
    </row>
    <row r="25" spans="1:9" x14ac:dyDescent="0.25">
      <c r="F25" s="5" t="s">
        <v>38</v>
      </c>
      <c r="H25" s="2">
        <v>0.66180555555555554</v>
      </c>
    </row>
    <row r="26" spans="1:9" x14ac:dyDescent="0.25">
      <c r="F26" s="5" t="s">
        <v>39</v>
      </c>
      <c r="H26" s="2">
        <v>0.66249999999999998</v>
      </c>
    </row>
    <row r="27" spans="1:9" x14ac:dyDescent="0.25">
      <c r="F27" s="5" t="s">
        <v>40</v>
      </c>
      <c r="H27" s="2">
        <v>0.66180555555555554</v>
      </c>
    </row>
    <row r="29" spans="1:9" x14ac:dyDescent="0.25">
      <c r="A29" s="1"/>
    </row>
    <row r="33" spans="2:13" x14ac:dyDescent="0.25">
      <c r="H33" s="2"/>
      <c r="I33" s="2"/>
    </row>
    <row r="34" spans="2:13" x14ac:dyDescent="0.25">
      <c r="H34" s="2"/>
      <c r="I34" s="2"/>
    </row>
    <row r="35" spans="2:13" x14ac:dyDescent="0.25">
      <c r="H35" s="2"/>
      <c r="I35" s="2"/>
    </row>
    <row r="40" spans="2:13" x14ac:dyDescent="0.2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2:13" x14ac:dyDescent="0.25">
      <c r="B41" s="5"/>
      <c r="D41" s="5"/>
      <c r="E41" s="5"/>
      <c r="F41" s="5"/>
      <c r="G41" s="6"/>
      <c r="H41" s="6"/>
      <c r="I41" s="6"/>
      <c r="J41" s="5"/>
      <c r="K41" s="5"/>
      <c r="L41" s="5"/>
      <c r="M41" s="5"/>
    </row>
    <row r="42" spans="2:13" x14ac:dyDescent="0.25">
      <c r="B42" s="5"/>
      <c r="D42" s="5"/>
      <c r="E42" s="5"/>
      <c r="F42" s="5"/>
      <c r="G42" s="6"/>
      <c r="H42" s="6"/>
      <c r="I42" s="5"/>
      <c r="J42" s="5"/>
      <c r="K42" s="5"/>
      <c r="L42" s="5"/>
      <c r="M42" s="5"/>
    </row>
    <row r="43" spans="2:13" x14ac:dyDescent="0.25">
      <c r="D43" s="5"/>
      <c r="E43" s="5"/>
      <c r="F43" s="5"/>
      <c r="G43" s="6"/>
      <c r="H43" s="6"/>
      <c r="I43" s="6"/>
      <c r="J43" s="5"/>
      <c r="K43" s="5"/>
      <c r="L43" s="5"/>
      <c r="M43" s="5"/>
    </row>
    <row r="44" spans="2:13" x14ac:dyDescent="0.25">
      <c r="D44" s="5"/>
      <c r="E44" s="5"/>
      <c r="F44" s="5"/>
      <c r="G44" s="6"/>
      <c r="H44" s="6"/>
      <c r="I44" s="5"/>
      <c r="J44" s="5"/>
      <c r="K44" s="5"/>
      <c r="L44" s="5"/>
      <c r="M44" s="5"/>
    </row>
    <row r="45" spans="2:13" x14ac:dyDescent="0.25">
      <c r="D45" s="5"/>
      <c r="F45" s="5"/>
      <c r="G45" s="2"/>
      <c r="H45" s="2"/>
    </row>
    <row r="46" spans="2:13" x14ac:dyDescent="0.25">
      <c r="D46" s="5"/>
      <c r="F46" s="5"/>
      <c r="G46" s="2"/>
      <c r="H46" s="2"/>
    </row>
    <row r="47" spans="2:13" x14ac:dyDescent="0.25">
      <c r="D47" s="5"/>
      <c r="F47" s="5"/>
      <c r="G47" s="2"/>
      <c r="H47" s="2"/>
    </row>
    <row r="48" spans="2:13" x14ac:dyDescent="0.25">
      <c r="D48" s="5"/>
      <c r="F48" s="5"/>
      <c r="G48" s="2"/>
      <c r="H48" s="2"/>
      <c r="I48" s="2"/>
    </row>
    <row r="49" spans="1:9" x14ac:dyDescent="0.25">
      <c r="D49" s="5"/>
      <c r="F49" s="5"/>
      <c r="G49" s="2"/>
      <c r="H49" s="2"/>
      <c r="I49" s="2"/>
    </row>
    <row r="50" spans="1:9" x14ac:dyDescent="0.25">
      <c r="D50" s="5"/>
      <c r="F50" s="5"/>
      <c r="G50" s="2"/>
      <c r="H50" s="2"/>
    </row>
    <row r="51" spans="1:9" x14ac:dyDescent="0.25">
      <c r="D51" s="5"/>
      <c r="F51" s="5"/>
      <c r="G51" s="2"/>
      <c r="H51" s="2"/>
    </row>
    <row r="52" spans="1:9" x14ac:dyDescent="0.25">
      <c r="D52" s="5"/>
      <c r="F52" s="5"/>
      <c r="G52" s="2"/>
      <c r="H52" s="2"/>
    </row>
    <row r="53" spans="1:9" x14ac:dyDescent="0.25">
      <c r="G53" s="2"/>
      <c r="H53" s="2"/>
    </row>
    <row r="55" spans="1:9" x14ac:dyDescent="0.25">
      <c r="F55" s="5"/>
      <c r="H55" s="2"/>
    </row>
    <row r="56" spans="1:9" x14ac:dyDescent="0.25">
      <c r="F56" s="5"/>
      <c r="H56" s="2"/>
    </row>
    <row r="57" spans="1:9" x14ac:dyDescent="0.25">
      <c r="F57" s="5"/>
      <c r="H57" s="2"/>
    </row>
    <row r="58" spans="1:9" x14ac:dyDescent="0.25">
      <c r="F58" s="5"/>
      <c r="H58" s="2"/>
    </row>
    <row r="59" spans="1:9" x14ac:dyDescent="0.25">
      <c r="F59" s="5"/>
      <c r="H59" s="2"/>
    </row>
    <row r="62" spans="1:9" x14ac:dyDescent="0.25">
      <c r="A62" s="1"/>
    </row>
    <row r="66" spans="2:13" x14ac:dyDescent="0.25">
      <c r="H66" s="2"/>
      <c r="I66" s="2"/>
    </row>
    <row r="67" spans="2:13" x14ac:dyDescent="0.25">
      <c r="H67" s="2"/>
      <c r="I67" s="2"/>
    </row>
    <row r="68" spans="2:13" x14ac:dyDescent="0.25">
      <c r="H68" s="2"/>
      <c r="I68" s="2"/>
    </row>
    <row r="73" spans="2:13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2:13" x14ac:dyDescent="0.25">
      <c r="B74" s="5"/>
      <c r="G74" s="2"/>
      <c r="H74" s="2"/>
      <c r="I74" s="2"/>
    </row>
    <row r="75" spans="2:13" x14ac:dyDescent="0.25">
      <c r="B75" s="5"/>
      <c r="G75" s="2"/>
      <c r="H75" s="2"/>
    </row>
    <row r="76" spans="2:13" x14ac:dyDescent="0.25">
      <c r="G76" s="2"/>
      <c r="H76" s="2"/>
    </row>
    <row r="77" spans="2:13" x14ac:dyDescent="0.25">
      <c r="G77" s="2"/>
      <c r="H77" s="2"/>
    </row>
    <row r="78" spans="2:13" x14ac:dyDescent="0.25">
      <c r="G78" s="2"/>
      <c r="H78" s="2"/>
    </row>
    <row r="79" spans="2:13" x14ac:dyDescent="0.25">
      <c r="G79" s="2"/>
      <c r="H79" s="2"/>
    </row>
    <row r="80" spans="2:13" x14ac:dyDescent="0.25">
      <c r="G80" s="2"/>
      <c r="H80" s="2"/>
    </row>
    <row r="81" spans="1:8" x14ac:dyDescent="0.25">
      <c r="G81" s="2"/>
      <c r="H81" s="2"/>
    </row>
    <row r="82" spans="1:8" x14ac:dyDescent="0.25">
      <c r="G82" s="2"/>
      <c r="H82" s="2"/>
    </row>
    <row r="83" spans="1:8" x14ac:dyDescent="0.25">
      <c r="G83" s="2"/>
      <c r="H83" s="2"/>
    </row>
    <row r="84" spans="1:8" x14ac:dyDescent="0.25">
      <c r="G84" s="2"/>
      <c r="H84" s="2"/>
    </row>
    <row r="85" spans="1:8" x14ac:dyDescent="0.25">
      <c r="G85" s="2"/>
      <c r="H85" s="2"/>
    </row>
    <row r="88" spans="1:8" x14ac:dyDescent="0.25">
      <c r="F88" s="5"/>
      <c r="H88" s="2"/>
    </row>
    <row r="89" spans="1:8" x14ac:dyDescent="0.25">
      <c r="F89" s="5"/>
      <c r="H89" s="2"/>
    </row>
    <row r="90" spans="1:8" x14ac:dyDescent="0.25">
      <c r="F90" s="5"/>
      <c r="H90" s="2"/>
    </row>
    <row r="91" spans="1:8" x14ac:dyDescent="0.25">
      <c r="F91" s="5"/>
      <c r="H91" s="2"/>
    </row>
    <row r="92" spans="1:8" x14ac:dyDescent="0.25">
      <c r="F92" s="5"/>
      <c r="H92" s="2"/>
    </row>
    <row r="96" spans="1:8" x14ac:dyDescent="0.25">
      <c r="A96" s="1"/>
    </row>
    <row r="100" spans="2:13" x14ac:dyDescent="0.25">
      <c r="H100" s="2"/>
      <c r="I100" s="2"/>
      <c r="J100" s="2"/>
    </row>
    <row r="101" spans="2:13" x14ac:dyDescent="0.25">
      <c r="H101" s="2"/>
      <c r="I101" s="2"/>
      <c r="J101" s="2"/>
    </row>
    <row r="102" spans="2:13" x14ac:dyDescent="0.25">
      <c r="H102" s="2"/>
      <c r="I102" s="2"/>
      <c r="J102" s="2"/>
    </row>
    <row r="107" spans="2:13" x14ac:dyDescent="0.25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2:13" x14ac:dyDescent="0.25">
      <c r="B108" s="5"/>
      <c r="G108" s="2"/>
      <c r="H108" s="2"/>
      <c r="I108" s="2"/>
    </row>
    <row r="109" spans="2:13" x14ac:dyDescent="0.25">
      <c r="B109" s="5"/>
      <c r="G109" s="2"/>
      <c r="H109" s="2"/>
    </row>
    <row r="110" spans="2:13" x14ac:dyDescent="0.25">
      <c r="B110" s="5"/>
      <c r="G110" s="2"/>
      <c r="H110" s="2"/>
    </row>
    <row r="111" spans="2:13" x14ac:dyDescent="0.25">
      <c r="G111" s="2"/>
      <c r="H111" s="2"/>
    </row>
    <row r="112" spans="2:13" x14ac:dyDescent="0.25">
      <c r="G112" s="2"/>
      <c r="H112" s="2"/>
    </row>
    <row r="113" spans="1:8" x14ac:dyDescent="0.25">
      <c r="G113" s="2"/>
      <c r="H113" s="2"/>
    </row>
    <row r="114" spans="1:8" x14ac:dyDescent="0.25">
      <c r="G114" s="2"/>
      <c r="H114" s="2"/>
    </row>
    <row r="115" spans="1:8" x14ac:dyDescent="0.25">
      <c r="G115" s="2"/>
      <c r="H115" s="2"/>
    </row>
    <row r="116" spans="1:8" x14ac:dyDescent="0.25">
      <c r="G116" s="2"/>
      <c r="H116" s="2"/>
    </row>
    <row r="117" spans="1:8" x14ac:dyDescent="0.25">
      <c r="G117" s="2"/>
      <c r="H117" s="2"/>
    </row>
    <row r="118" spans="1:8" x14ac:dyDescent="0.25">
      <c r="G118" s="2"/>
      <c r="H118" s="2"/>
    </row>
    <row r="119" spans="1:8" x14ac:dyDescent="0.25">
      <c r="G119" s="2"/>
      <c r="H119" s="2"/>
    </row>
    <row r="122" spans="1:8" x14ac:dyDescent="0.25">
      <c r="F122" s="5"/>
      <c r="H122" s="2"/>
    </row>
    <row r="123" spans="1:8" x14ac:dyDescent="0.25">
      <c r="F123" s="5"/>
      <c r="H123" s="2"/>
    </row>
    <row r="124" spans="1:8" x14ac:dyDescent="0.25">
      <c r="F124" s="5"/>
      <c r="H124" s="2"/>
    </row>
    <row r="125" spans="1:8" x14ac:dyDescent="0.25">
      <c r="F125" s="5"/>
      <c r="H125" s="2"/>
    </row>
    <row r="126" spans="1:8" x14ac:dyDescent="0.25">
      <c r="F126" s="5"/>
      <c r="H126" s="2"/>
    </row>
    <row r="127" spans="1:8" x14ac:dyDescent="0.25">
      <c r="F127" s="5"/>
      <c r="H127" s="2"/>
    </row>
    <row r="128" spans="1:8" x14ac:dyDescent="0.25">
      <c r="A128" s="1"/>
    </row>
    <row r="131" spans="2:13" x14ac:dyDescent="0.25">
      <c r="H131" s="2"/>
      <c r="I131" s="2"/>
      <c r="J131" s="2"/>
    </row>
    <row r="132" spans="2:13" x14ac:dyDescent="0.25">
      <c r="H132" s="2"/>
      <c r="I132" s="2"/>
      <c r="J132" s="2"/>
    </row>
    <row r="133" spans="2:13" x14ac:dyDescent="0.25">
      <c r="H133" s="2"/>
      <c r="I133" s="2"/>
      <c r="J133" s="2"/>
    </row>
    <row r="138" spans="2:13" x14ac:dyDescent="0.2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</row>
    <row r="139" spans="2:13" x14ac:dyDescent="0.25">
      <c r="B139" s="5"/>
      <c r="G139" s="2"/>
      <c r="H139" s="2"/>
      <c r="I139" s="2"/>
    </row>
    <row r="140" spans="2:13" x14ac:dyDescent="0.25">
      <c r="B140" s="5"/>
      <c r="G140" s="2"/>
      <c r="H140" s="2"/>
    </row>
    <row r="141" spans="2:13" x14ac:dyDescent="0.25">
      <c r="B141" s="5"/>
      <c r="G141" s="2"/>
      <c r="H141" s="2"/>
    </row>
    <row r="142" spans="2:13" x14ac:dyDescent="0.25">
      <c r="B142" s="5"/>
      <c r="G142" s="2"/>
      <c r="H142" s="2"/>
    </row>
    <row r="143" spans="2:13" x14ac:dyDescent="0.25">
      <c r="B143" s="5"/>
      <c r="G143" s="2"/>
      <c r="H143" s="2"/>
    </row>
    <row r="144" spans="2:13" x14ac:dyDescent="0.25">
      <c r="G144" s="2"/>
      <c r="H144" s="2"/>
    </row>
    <row r="145" spans="6:8" x14ac:dyDescent="0.25">
      <c r="G145" s="2"/>
      <c r="H145" s="2"/>
    </row>
    <row r="146" spans="6:8" x14ac:dyDescent="0.25">
      <c r="G146" s="2"/>
      <c r="H146" s="2"/>
    </row>
    <row r="147" spans="6:8" x14ac:dyDescent="0.25">
      <c r="G147" s="2"/>
      <c r="H147" s="2"/>
    </row>
    <row r="148" spans="6:8" x14ac:dyDescent="0.25">
      <c r="G148" s="2"/>
      <c r="H148" s="2"/>
    </row>
    <row r="149" spans="6:8" x14ac:dyDescent="0.25">
      <c r="G149" s="2"/>
      <c r="H149" s="2"/>
    </row>
    <row r="150" spans="6:8" x14ac:dyDescent="0.25">
      <c r="G150" s="2"/>
      <c r="H150" s="2"/>
    </row>
    <row r="154" spans="6:8" x14ac:dyDescent="0.25">
      <c r="F154" s="5"/>
      <c r="H154" s="2"/>
    </row>
    <row r="155" spans="6:8" x14ac:dyDescent="0.25">
      <c r="F155" s="5"/>
      <c r="H155" s="2"/>
    </row>
    <row r="156" spans="6:8" x14ac:dyDescent="0.25">
      <c r="F156" s="5"/>
      <c r="H156" s="2"/>
    </row>
    <row r="157" spans="6:8" x14ac:dyDescent="0.25">
      <c r="F157" s="5"/>
      <c r="H157" s="2"/>
    </row>
    <row r="158" spans="6:8" x14ac:dyDescent="0.25">
      <c r="F158" s="5"/>
      <c r="H15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1"/>
  <sheetViews>
    <sheetView zoomScale="60" zoomScaleNormal="60" workbookViewId="0">
      <selection activeCell="F31" sqref="F31"/>
    </sheetView>
  </sheetViews>
  <sheetFormatPr defaultRowHeight="15" x14ac:dyDescent="0.25"/>
  <cols>
    <col min="1" max="16" width="9.140625" style="5"/>
    <col min="17" max="17" width="12.42578125" style="5" customWidth="1"/>
    <col min="18" max="18" width="12.7109375" style="5" customWidth="1"/>
    <col min="19" max="45" width="9.140625" style="5"/>
    <col min="46" max="46" width="13.28515625" style="5" bestFit="1" customWidth="1"/>
    <col min="47" max="53" width="9.140625" style="5"/>
    <col min="54" max="54" width="14" style="5" customWidth="1"/>
    <col min="55" max="16384" width="9.140625" style="5"/>
  </cols>
  <sheetData>
    <row r="1" spans="1:36" x14ac:dyDescent="0.25">
      <c r="A1" s="5" t="s">
        <v>41</v>
      </c>
      <c r="I1" s="5" t="s">
        <v>42</v>
      </c>
      <c r="M1" s="5" t="s">
        <v>14</v>
      </c>
      <c r="O1" s="5">
        <v>1.0752999999999999</v>
      </c>
      <c r="Q1" s="34">
        <v>43065</v>
      </c>
    </row>
    <row r="2" spans="1:36" x14ac:dyDescent="0.25">
      <c r="A2" s="5" t="s">
        <v>45</v>
      </c>
    </row>
    <row r="3" spans="1:36" x14ac:dyDescent="0.25">
      <c r="A3" s="5" t="s">
        <v>34</v>
      </c>
      <c r="I3" s="5">
        <v>6.2</v>
      </c>
      <c r="J3" s="5" t="s">
        <v>21</v>
      </c>
    </row>
    <row r="4" spans="1:36" x14ac:dyDescent="0.25">
      <c r="A4" s="5" t="s">
        <v>63</v>
      </c>
      <c r="I4" s="5">
        <v>1.5966953205471284</v>
      </c>
      <c r="J4" s="5" t="s">
        <v>22</v>
      </c>
    </row>
    <row r="5" spans="1:36" x14ac:dyDescent="0.25">
      <c r="A5" s="5" t="s">
        <v>48</v>
      </c>
      <c r="I5" s="5">
        <v>32.6</v>
      </c>
      <c r="J5" s="5" t="s">
        <v>21</v>
      </c>
    </row>
    <row r="6" spans="1:36" x14ac:dyDescent="0.25">
      <c r="A6" s="5" t="s">
        <v>77</v>
      </c>
      <c r="I6" s="5">
        <v>370</v>
      </c>
      <c r="J6" s="5" t="s">
        <v>13</v>
      </c>
    </row>
    <row r="8" spans="1:36" x14ac:dyDescent="0.25">
      <c r="J8" s="5">
        <v>1</v>
      </c>
      <c r="K8" s="5">
        <v>2</v>
      </c>
      <c r="L8" s="5">
        <v>6</v>
      </c>
      <c r="M8" s="5">
        <v>7</v>
      </c>
      <c r="N8" s="5">
        <v>8</v>
      </c>
      <c r="O8" s="5">
        <v>9</v>
      </c>
      <c r="P8" s="5">
        <v>10</v>
      </c>
      <c r="Q8" s="5">
        <v>1</v>
      </c>
      <c r="R8" s="5">
        <v>2</v>
      </c>
      <c r="S8" s="5">
        <v>3</v>
      </c>
      <c r="T8" s="5">
        <v>4</v>
      </c>
      <c r="U8" s="5">
        <v>5</v>
      </c>
      <c r="V8" s="5">
        <v>6</v>
      </c>
      <c r="W8" s="5">
        <v>7</v>
      </c>
      <c r="X8" s="5">
        <v>8</v>
      </c>
      <c r="Y8" s="5">
        <v>9</v>
      </c>
      <c r="Z8" s="5">
        <v>10</v>
      </c>
      <c r="AA8" s="5">
        <v>11</v>
      </c>
      <c r="AB8" s="5">
        <v>12</v>
      </c>
    </row>
    <row r="9" spans="1:36" x14ac:dyDescent="0.25">
      <c r="A9" s="5" t="s">
        <v>50</v>
      </c>
      <c r="C9" s="5" t="s">
        <v>1</v>
      </c>
      <c r="D9" s="5" t="s">
        <v>0</v>
      </c>
      <c r="E9" s="5" t="s">
        <v>23</v>
      </c>
      <c r="F9" s="5" t="s">
        <v>24</v>
      </c>
      <c r="H9" s="5" t="s">
        <v>51</v>
      </c>
      <c r="I9" s="5" t="s">
        <v>52</v>
      </c>
      <c r="J9" s="5" t="s">
        <v>25</v>
      </c>
      <c r="K9" s="5" t="s">
        <v>20</v>
      </c>
      <c r="L9" s="5" t="s">
        <v>53</v>
      </c>
      <c r="M9" s="5" t="s">
        <v>54</v>
      </c>
      <c r="N9" s="5" t="s">
        <v>55</v>
      </c>
      <c r="O9" s="5" t="s">
        <v>56</v>
      </c>
      <c r="P9" s="5" t="s">
        <v>57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5" t="s">
        <v>26</v>
      </c>
      <c r="W9" s="5" t="s">
        <v>27</v>
      </c>
      <c r="X9" s="5" t="s">
        <v>29</v>
      </c>
      <c r="Y9" s="5" t="s">
        <v>30</v>
      </c>
      <c r="Z9" s="5" t="s">
        <v>31</v>
      </c>
      <c r="AA9" s="5" t="s">
        <v>32</v>
      </c>
      <c r="AB9" s="5" t="s">
        <v>33</v>
      </c>
      <c r="AC9" s="5" t="s">
        <v>58</v>
      </c>
      <c r="AD9" s="5" t="s">
        <v>59</v>
      </c>
      <c r="AF9" s="5" t="s">
        <v>76</v>
      </c>
      <c r="AG9" s="5" t="s">
        <v>105</v>
      </c>
      <c r="AH9" s="5" t="s">
        <v>28</v>
      </c>
      <c r="AI9" s="5" t="s">
        <v>36</v>
      </c>
      <c r="AJ9" s="5" t="s">
        <v>37</v>
      </c>
    </row>
    <row r="10" spans="1:36" x14ac:dyDescent="0.25">
      <c r="A10" s="5" t="s">
        <v>64</v>
      </c>
      <c r="C10" s="5">
        <v>558</v>
      </c>
      <c r="D10" s="5">
        <f>C10*$O$1</f>
        <v>600.01739999999995</v>
      </c>
      <c r="E10" s="5">
        <f>(D10*$I$4)/(60*1000)</f>
        <v>1.596741624711424E-2</v>
      </c>
      <c r="F10" s="5">
        <f>($I$3/1000)/E10</f>
        <v>0.38829074811151826</v>
      </c>
      <c r="H10" s="5">
        <v>737025.40105324076</v>
      </c>
      <c r="I10" s="5">
        <v>0</v>
      </c>
      <c r="J10" s="5">
        <v>16965.68844102</v>
      </c>
      <c r="K10" s="5">
        <v>5989.3955774292681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19.897237437000001</v>
      </c>
      <c r="S10" s="5">
        <v>108.64314744799999</v>
      </c>
      <c r="T10" s="5">
        <v>24.837819682500001</v>
      </c>
      <c r="U10" s="5">
        <v>0</v>
      </c>
      <c r="V10" s="5">
        <v>9.4467201620000001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F10" s="5">
        <f>(L10*$L$8)+(M10*$M$8)+(N10*$N$8)+(O10*$O$8)+(P10*$P$8)+(Q10*$Q$8)+(R10*$R$8)+(S10*$S$8)+(T10*$T$8)+(U10*$U$8)+(V10*$V$8)+(W10*$W$8)+(X10*$X$8)+(Y10*$Y$8)+(Z10*$Z$8)+(AA10*$AA$8)+(AB10*$AB$8)</f>
        <v>521.75551691999999</v>
      </c>
      <c r="AG10" s="5">
        <f>(J10*$J$8)+(K10*$K$8)</f>
        <v>28944.479595878536</v>
      </c>
      <c r="AH10" s="5">
        <f>SUM(AF10+AG10)</f>
        <v>29466.235112798535</v>
      </c>
      <c r="AI10" s="5">
        <f>(AH10-J10)/AH10</f>
        <v>0.4242329101062855</v>
      </c>
      <c r="AJ10" s="5">
        <f>(AH10-((2*K10)+J10))/AH10</f>
        <v>1.7706894515797041E-2</v>
      </c>
    </row>
    <row r="11" spans="1:36" x14ac:dyDescent="0.25">
      <c r="AH11" s="5">
        <f t="shared" ref="AH11:AH12" si="0">SUM(AF11+AG11)</f>
        <v>0</v>
      </c>
    </row>
    <row r="12" spans="1:36" x14ac:dyDescent="0.25">
      <c r="A12" s="5" t="s">
        <v>74</v>
      </c>
      <c r="C12" s="5">
        <v>700</v>
      </c>
      <c r="D12" s="5">
        <f>C12*$O$1</f>
        <v>752.70999999999992</v>
      </c>
      <c r="E12" s="5">
        <f>(D12*$I$4)/(60*1000)</f>
        <v>2.0030808912150481E-2</v>
      </c>
      <c r="F12" s="5">
        <f>($I$3/1000)/E12</f>
        <v>0.30952319635175313</v>
      </c>
      <c r="H12" s="5">
        <v>737025.63650462963</v>
      </c>
      <c r="I12" s="5">
        <v>5.6508333329111338</v>
      </c>
      <c r="J12" s="5">
        <v>14501.80253709</v>
      </c>
      <c r="K12" s="5">
        <v>4368.0258029609759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12.241475895000001</v>
      </c>
      <c r="S12" s="5">
        <v>60.850360867999996</v>
      </c>
      <c r="T12" s="5">
        <v>8.9567482950000006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F12" s="5">
        <f t="shared" ref="AF12" si="1">(L12*$L$8)+(M12*$M$8)+(N12*$N$8)+(O12*$O$8)+(P12*$P$8)+(Q12*$Q$8)+(R12*$R$8)+(S12*$S$8)+(T12*$T$8)+(U12*$U$8)+(V12*$V$8)+(W12*$W$8)+(X12*$X$8)+(Y12*$Y$8)+(Z12*$Z$8)+(AA12*$AA$8)+(AB12*$AB$8)</f>
        <v>242.86102757399999</v>
      </c>
      <c r="AG12" s="5">
        <f t="shared" ref="AG12" si="2">(J12*$J$8)+(K12*$K$8)</f>
        <v>23237.854143011951</v>
      </c>
      <c r="AH12" s="5">
        <f t="shared" si="0"/>
        <v>23480.715170585951</v>
      </c>
      <c r="AI12" s="5">
        <f>(AH12-J12)/AH12</f>
        <v>0.38239519402474342</v>
      </c>
      <c r="AJ12" s="5">
        <f>(AH12-((2*K12)+J12))/AH12</f>
        <v>1.0342999598165085E-2</v>
      </c>
    </row>
    <row r="13" spans="1:36" x14ac:dyDescent="0.25">
      <c r="A13" s="5" t="s">
        <v>65</v>
      </c>
      <c r="C13" s="5">
        <v>558</v>
      </c>
      <c r="D13" s="5">
        <f t="shared" ref="D13:D22" si="3">C13*$O$1</f>
        <v>600.01739999999995</v>
      </c>
      <c r="E13" s="5">
        <f t="shared" ref="E13:E22" si="4">(D13*$I$4)/(60*1000)</f>
        <v>1.596741624711424E-2</v>
      </c>
      <c r="F13" s="5">
        <f t="shared" ref="F13:F22" si="5">($I$3/1000)/E13</f>
        <v>0.38829074811151826</v>
      </c>
      <c r="H13" s="5">
        <v>737025.42438657407</v>
      </c>
      <c r="I13" s="5">
        <v>0.55999999959021807</v>
      </c>
      <c r="J13" s="5">
        <v>15582.724272059999</v>
      </c>
      <c r="K13" s="5">
        <v>5324.5567921512193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19.295428416</v>
      </c>
      <c r="S13" s="5">
        <v>114.32103372799999</v>
      </c>
      <c r="T13" s="5">
        <v>32.863113079500003</v>
      </c>
      <c r="U13" s="5">
        <v>0</v>
      </c>
      <c r="V13" s="5">
        <v>9.8682602040000003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F13" s="5">
        <f t="shared" ref="AF13:AF22" si="6">(L13*$L$8)+(M13*$M$8)+(N13*$N$8)+(O13*$O$8)+(P13*$P$8)+(Q13*$Q$8)+(R13*$R$8)+(S13*$S$8)+(T13*$T$8)+(U13*$U$8)+(V13*$V$8)+(W13*$W$8)+(X13*$X$8)+(Y13*$Y$8)+(Z13*$Z$8)+(AA13*$AA$8)+(AB13*$AB$8)</f>
        <v>572.21597155799998</v>
      </c>
      <c r="AG13" s="5">
        <f t="shared" ref="AG13:AG22" si="7">(J13*$J$8)+(K13*$K$8)</f>
        <v>26231.837856362436</v>
      </c>
      <c r="AH13" s="5">
        <f t="shared" ref="AH13:AH22" si="8">SUM(AF13+AG13)</f>
        <v>26804.053827920434</v>
      </c>
      <c r="AI13" s="5">
        <f t="shared" ref="AI13:AI22" si="9">(AH13-J13)/AH13</f>
        <v>0.41864300183473518</v>
      </c>
      <c r="AJ13" s="5">
        <f t="shared" ref="AJ13:AJ22" si="10">(AH13-((2*K13)+J13))/AH13</f>
        <v>2.134811305900116E-2</v>
      </c>
    </row>
    <row r="14" spans="1:36" x14ac:dyDescent="0.25">
      <c r="A14" s="5" t="s">
        <v>66</v>
      </c>
      <c r="C14" s="5">
        <v>420</v>
      </c>
      <c r="D14" s="5">
        <f t="shared" si="3"/>
        <v>451.62599999999998</v>
      </c>
      <c r="E14" s="5">
        <f t="shared" si="4"/>
        <v>1.2018485347290289E-2</v>
      </c>
      <c r="F14" s="5">
        <f t="shared" si="5"/>
        <v>0.51587199391958849</v>
      </c>
      <c r="H14" s="5">
        <v>737025.44785879634</v>
      </c>
      <c r="I14" s="5">
        <v>1.123333333991468</v>
      </c>
      <c r="J14" s="5">
        <v>15449.868771809999</v>
      </c>
      <c r="K14" s="5">
        <v>5811.0646258634151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34.107203658000003</v>
      </c>
      <c r="S14" s="5">
        <v>177.83515226399999</v>
      </c>
      <c r="T14" s="5">
        <v>58.649397856500002</v>
      </c>
      <c r="U14" s="5">
        <v>0</v>
      </c>
      <c r="V14" s="5">
        <v>15.284150353999999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F14" s="5">
        <f t="shared" si="6"/>
        <v>928.02235765799992</v>
      </c>
      <c r="AG14" s="5">
        <f t="shared" si="7"/>
        <v>27071.998023536828</v>
      </c>
      <c r="AH14" s="5">
        <f t="shared" si="8"/>
        <v>28000.020381194827</v>
      </c>
      <c r="AI14" s="5">
        <f t="shared" si="9"/>
        <v>0.44821937407637286</v>
      </c>
      <c r="AJ14" s="5">
        <f t="shared" si="10"/>
        <v>3.3143631505399583E-2</v>
      </c>
    </row>
    <row r="15" spans="1:36" x14ac:dyDescent="0.25">
      <c r="A15" s="5" t="s">
        <v>67</v>
      </c>
      <c r="C15" s="5">
        <v>279</v>
      </c>
      <c r="D15" s="5">
        <f t="shared" si="3"/>
        <v>300.00869999999998</v>
      </c>
      <c r="E15" s="5">
        <f t="shared" si="4"/>
        <v>7.9837081235571202E-3</v>
      </c>
      <c r="F15" s="5">
        <f t="shared" si="5"/>
        <v>0.77658149622303652</v>
      </c>
      <c r="H15" s="5">
        <v>737025.47134259262</v>
      </c>
      <c r="I15" s="5">
        <v>1.6869444446638227</v>
      </c>
      <c r="J15" s="5">
        <v>15143.02828929</v>
      </c>
      <c r="K15" s="5">
        <v>6310.8963981853658</v>
      </c>
      <c r="L15" s="5">
        <v>0</v>
      </c>
      <c r="M15" s="5">
        <v>0</v>
      </c>
      <c r="N15" s="5">
        <v>7.3950362887500001</v>
      </c>
      <c r="O15" s="5">
        <v>0</v>
      </c>
      <c r="P15" s="5">
        <v>0</v>
      </c>
      <c r="Q15" s="5">
        <v>0</v>
      </c>
      <c r="R15" s="5">
        <v>93.794223501000005</v>
      </c>
      <c r="S15" s="5">
        <v>382.14286275000001</v>
      </c>
      <c r="T15" s="5">
        <v>126.79928373750001</v>
      </c>
      <c r="U15" s="5">
        <v>8.0180200716000005</v>
      </c>
      <c r="V15" s="5">
        <v>56.751881108999996</v>
      </c>
      <c r="W15" s="5">
        <v>3.4063965917142855</v>
      </c>
      <c r="X15" s="5">
        <v>0</v>
      </c>
      <c r="Y15" s="5">
        <v>0</v>
      </c>
      <c r="Z15" s="5">
        <v>2.6385747563999997</v>
      </c>
      <c r="AA15" s="5">
        <v>0</v>
      </c>
      <c r="AB15" s="5">
        <v>0</v>
      </c>
      <c r="AC15" s="5">
        <v>0</v>
      </c>
      <c r="AD15" s="5">
        <v>0</v>
      </c>
      <c r="AF15" s="5">
        <f t="shared" si="6"/>
        <v>2331.2063712300001</v>
      </c>
      <c r="AG15" s="5">
        <f t="shared" si="7"/>
        <v>27764.821085660733</v>
      </c>
      <c r="AH15" s="5">
        <f t="shared" si="8"/>
        <v>30096.027456890733</v>
      </c>
      <c r="AI15" s="5">
        <f t="shared" si="9"/>
        <v>0.49684295341035523</v>
      </c>
      <c r="AJ15" s="5">
        <f t="shared" si="10"/>
        <v>7.7458939541745125E-2</v>
      </c>
    </row>
    <row r="16" spans="1:36" x14ac:dyDescent="0.25">
      <c r="A16" s="5" t="s">
        <v>68</v>
      </c>
      <c r="C16" s="5">
        <v>186</v>
      </c>
      <c r="D16" s="5">
        <f t="shared" si="3"/>
        <v>200.00579999999999</v>
      </c>
      <c r="E16" s="5">
        <f t="shared" si="4"/>
        <v>5.3224720823714135E-3</v>
      </c>
      <c r="F16" s="5">
        <f t="shared" si="5"/>
        <v>1.1648722443345547</v>
      </c>
      <c r="H16" s="5">
        <v>737025.49491898145</v>
      </c>
      <c r="I16" s="5">
        <v>2.2527777766808867</v>
      </c>
      <c r="J16" s="5">
        <v>13249.107145394999</v>
      </c>
      <c r="K16" s="5">
        <v>5854.3860245414635</v>
      </c>
      <c r="L16" s="5">
        <v>0</v>
      </c>
      <c r="M16" s="5">
        <v>0</v>
      </c>
      <c r="N16" s="5">
        <v>14.69182402875</v>
      </c>
      <c r="O16" s="5">
        <v>2.6397739426666669</v>
      </c>
      <c r="P16" s="5">
        <v>0</v>
      </c>
      <c r="Q16" s="5">
        <v>0</v>
      </c>
      <c r="R16" s="5">
        <v>179.92447364099999</v>
      </c>
      <c r="S16" s="5">
        <v>595.6697087</v>
      </c>
      <c r="T16" s="5">
        <v>201.88405076399999</v>
      </c>
      <c r="U16" s="5">
        <v>11.9812785444</v>
      </c>
      <c r="V16" s="5">
        <v>105.03542163399999</v>
      </c>
      <c r="W16" s="5">
        <v>8.8174825482857138</v>
      </c>
      <c r="X16" s="5">
        <v>3.7539744000000002</v>
      </c>
      <c r="Y16" s="5">
        <v>0</v>
      </c>
      <c r="Z16" s="5">
        <v>5.3541059879999997</v>
      </c>
      <c r="AA16" s="5">
        <v>0</v>
      </c>
      <c r="AB16" s="5">
        <v>0</v>
      </c>
      <c r="AC16" s="5">
        <v>0</v>
      </c>
      <c r="AD16" s="5">
        <v>0</v>
      </c>
      <c r="AF16" s="5">
        <f t="shared" si="6"/>
        <v>3931.1009895959996</v>
      </c>
      <c r="AG16" s="5">
        <f t="shared" si="7"/>
        <v>24957.879194477926</v>
      </c>
      <c r="AH16" s="5">
        <f t="shared" si="8"/>
        <v>28888.980184073924</v>
      </c>
      <c r="AI16" s="5">
        <f t="shared" si="9"/>
        <v>0.54137850969557455</v>
      </c>
      <c r="AJ16" s="5">
        <f t="shared" si="10"/>
        <v>0.13607614268651674</v>
      </c>
    </row>
    <row r="17" spans="1:36" x14ac:dyDescent="0.25">
      <c r="A17" s="5" t="s">
        <v>69</v>
      </c>
      <c r="C17" s="5">
        <v>112</v>
      </c>
      <c r="D17" s="5">
        <f t="shared" si="3"/>
        <v>120.43359999999998</v>
      </c>
      <c r="E17" s="5">
        <f t="shared" si="4"/>
        <v>3.2049294259440769E-3</v>
      </c>
      <c r="F17" s="5">
        <f t="shared" si="5"/>
        <v>1.9345199771984571</v>
      </c>
      <c r="H17" s="5">
        <v>737025.5184953704</v>
      </c>
      <c r="I17" s="5">
        <v>2.8186111114919186</v>
      </c>
      <c r="J17" s="5">
        <v>10769.542532759999</v>
      </c>
      <c r="K17" s="5">
        <v>4838.7680886975613</v>
      </c>
      <c r="L17" s="5">
        <v>0</v>
      </c>
      <c r="M17" s="5">
        <v>6.7323508748571426</v>
      </c>
      <c r="N17" s="5">
        <v>30.555005382000001</v>
      </c>
      <c r="O17" s="5">
        <v>5.4466518846666672</v>
      </c>
      <c r="P17" s="5">
        <v>4.1328911909999997</v>
      </c>
      <c r="Q17" s="5">
        <v>0</v>
      </c>
      <c r="R17" s="5">
        <v>356.39294460000002</v>
      </c>
      <c r="S17" s="5">
        <v>928.6206473279999</v>
      </c>
      <c r="T17" s="5">
        <v>342.17418000150002</v>
      </c>
      <c r="U17" s="5">
        <v>18.322210552799998</v>
      </c>
      <c r="V17" s="5">
        <v>184.41360136099999</v>
      </c>
      <c r="W17" s="5">
        <v>24.236262043714284</v>
      </c>
      <c r="X17" s="5">
        <v>16.079621439749999</v>
      </c>
      <c r="Y17" s="5">
        <v>3.518568922</v>
      </c>
      <c r="Z17" s="5">
        <v>12.176954459999999</v>
      </c>
      <c r="AA17" s="5">
        <v>0</v>
      </c>
      <c r="AB17" s="5">
        <v>0</v>
      </c>
      <c r="AC17" s="5">
        <v>0</v>
      </c>
      <c r="AD17" s="5">
        <v>0</v>
      </c>
      <c r="AF17" s="5">
        <f t="shared" si="6"/>
        <v>6899.0799608939997</v>
      </c>
      <c r="AG17" s="5">
        <f t="shared" si="7"/>
        <v>20447.078710155121</v>
      </c>
      <c r="AH17" s="5">
        <f t="shared" si="8"/>
        <v>27346.158671049121</v>
      </c>
      <c r="AI17" s="5">
        <f t="shared" si="9"/>
        <v>0.6061771357978144</v>
      </c>
      <c r="AJ17" s="5">
        <f t="shared" si="10"/>
        <v>0.2522869864058066</v>
      </c>
    </row>
    <row r="18" spans="1:36" x14ac:dyDescent="0.25">
      <c r="A18" s="5" t="s">
        <v>70</v>
      </c>
      <c r="C18" s="5">
        <v>74</v>
      </c>
      <c r="D18" s="5">
        <f t="shared" si="3"/>
        <v>79.572199999999995</v>
      </c>
      <c r="E18" s="5">
        <f t="shared" si="4"/>
        <v>2.1175426564273366E-3</v>
      </c>
      <c r="F18" s="5">
        <f t="shared" si="5"/>
        <v>2.9279221276517187</v>
      </c>
      <c r="H18" s="5">
        <v>737025.5420486111</v>
      </c>
      <c r="I18" s="5">
        <v>3.3838888881728053</v>
      </c>
      <c r="J18" s="5">
        <v>8972.7994683524994</v>
      </c>
      <c r="K18" s="5">
        <v>3971.9338160780489</v>
      </c>
      <c r="L18" s="5">
        <v>5.2407046780000002</v>
      </c>
      <c r="M18" s="5">
        <v>11.107071756</v>
      </c>
      <c r="N18" s="5">
        <v>51.271078484999997</v>
      </c>
      <c r="O18" s="5">
        <v>9.2691884560000002</v>
      </c>
      <c r="P18" s="5">
        <v>7.0079663345999998</v>
      </c>
      <c r="Q18" s="5">
        <v>0</v>
      </c>
      <c r="R18" s="5">
        <v>552.70703584800003</v>
      </c>
      <c r="S18" s="5">
        <v>1240.23493396</v>
      </c>
      <c r="T18" s="5">
        <v>508.65883873199999</v>
      </c>
      <c r="U18" s="5">
        <v>25.5509575068</v>
      </c>
      <c r="V18" s="5">
        <v>266.68977111699996</v>
      </c>
      <c r="W18" s="5">
        <v>40.766486102571427</v>
      </c>
      <c r="X18" s="5">
        <v>40.5646261845</v>
      </c>
      <c r="Y18" s="5">
        <v>6.9969911733333339</v>
      </c>
      <c r="Z18" s="5">
        <v>22.0421645598</v>
      </c>
      <c r="AA18" s="5">
        <v>0</v>
      </c>
      <c r="AB18" s="5">
        <v>0</v>
      </c>
      <c r="AC18" s="5">
        <v>0</v>
      </c>
      <c r="AD18" s="5">
        <v>0</v>
      </c>
      <c r="AF18" s="5">
        <f t="shared" si="6"/>
        <v>10154.789338781999</v>
      </c>
      <c r="AG18" s="5">
        <f t="shared" si="7"/>
        <v>16916.667100508595</v>
      </c>
      <c r="AH18" s="5">
        <f t="shared" si="8"/>
        <v>27071.456439290596</v>
      </c>
      <c r="AI18" s="5">
        <f t="shared" si="9"/>
        <v>0.66855128432138278</v>
      </c>
      <c r="AJ18" s="5">
        <f t="shared" si="10"/>
        <v>0.37511056568215084</v>
      </c>
    </row>
    <row r="19" spans="1:36" x14ac:dyDescent="0.25">
      <c r="A19" s="5" t="s">
        <v>71</v>
      </c>
      <c r="C19" s="5">
        <v>50</v>
      </c>
      <c r="D19" s="5">
        <f t="shared" si="3"/>
        <v>53.764999999999993</v>
      </c>
      <c r="E19" s="5">
        <f t="shared" si="4"/>
        <v>1.4307720651536059E-3</v>
      </c>
      <c r="F19" s="5">
        <f t="shared" si="5"/>
        <v>4.3333247489245439</v>
      </c>
      <c r="H19" s="5">
        <v>737025.56562500005</v>
      </c>
      <c r="I19" s="5">
        <v>3.9497222229838371</v>
      </c>
      <c r="J19" s="5">
        <v>7408.0725514124997</v>
      </c>
      <c r="K19" s="5">
        <v>3079.4130499268294</v>
      </c>
      <c r="L19" s="5">
        <v>7.8747433819999992</v>
      </c>
      <c r="M19" s="5">
        <v>17.195884162285711</v>
      </c>
      <c r="N19" s="5">
        <v>79.317079883250003</v>
      </c>
      <c r="O19" s="5">
        <v>15.68848468</v>
      </c>
      <c r="P19" s="5">
        <v>11.1220876536</v>
      </c>
      <c r="Q19" s="5">
        <v>25.271286413999999</v>
      </c>
      <c r="R19" s="5">
        <v>792.02994254999999</v>
      </c>
      <c r="S19" s="5">
        <v>1547.392940148</v>
      </c>
      <c r="T19" s="5">
        <v>712.49085027449996</v>
      </c>
      <c r="U19" s="5">
        <v>39.206977880399997</v>
      </c>
      <c r="V19" s="5">
        <v>370.08947661399998</v>
      </c>
      <c r="W19" s="5">
        <v>65.675446951714278</v>
      </c>
      <c r="X19" s="5">
        <v>62.341197055499997</v>
      </c>
      <c r="Y19" s="5">
        <v>14.143619937333334</v>
      </c>
      <c r="Z19" s="5">
        <v>37.455279576000002</v>
      </c>
      <c r="AA19" s="5">
        <v>0</v>
      </c>
      <c r="AB19" s="5">
        <v>0</v>
      </c>
      <c r="AC19" s="5">
        <v>0</v>
      </c>
      <c r="AD19" s="5">
        <v>0</v>
      </c>
      <c r="AF19" s="5">
        <f t="shared" si="6"/>
        <v>14032.921749594003</v>
      </c>
      <c r="AG19" s="5">
        <f t="shared" si="7"/>
        <v>13566.898651266158</v>
      </c>
      <c r="AH19" s="5">
        <f t="shared" si="8"/>
        <v>27599.820400860161</v>
      </c>
      <c r="AI19" s="5">
        <f t="shared" si="9"/>
        <v>0.7315898276214281</v>
      </c>
      <c r="AJ19" s="5">
        <f t="shared" si="10"/>
        <v>0.50844250237065536</v>
      </c>
    </row>
    <row r="20" spans="1:36" x14ac:dyDescent="0.25">
      <c r="A20" s="5" t="s">
        <v>72</v>
      </c>
      <c r="C20" s="5">
        <v>40</v>
      </c>
      <c r="D20" s="5">
        <f t="shared" si="3"/>
        <v>43.012</v>
      </c>
      <c r="E20" s="5">
        <f t="shared" si="4"/>
        <v>1.1446176521228847E-3</v>
      </c>
      <c r="F20" s="5">
        <f t="shared" si="5"/>
        <v>5.4166559361556796</v>
      </c>
      <c r="H20" s="5">
        <v>737025.58922453702</v>
      </c>
      <c r="I20" s="5">
        <v>4.5161111103370786</v>
      </c>
      <c r="J20" s="5">
        <v>6292.7227652849997</v>
      </c>
      <c r="K20" s="5">
        <v>2314.4110554292683</v>
      </c>
      <c r="L20" s="5">
        <v>9.6868181079999989</v>
      </c>
      <c r="M20" s="5">
        <v>21.224703116571426</v>
      </c>
      <c r="N20" s="5">
        <v>100.91475041175001</v>
      </c>
      <c r="O20" s="5">
        <v>20.030581736000002</v>
      </c>
      <c r="P20" s="5">
        <v>14.081861844599999</v>
      </c>
      <c r="Q20" s="5">
        <v>28.708519224</v>
      </c>
      <c r="R20" s="5">
        <v>911.50487029800001</v>
      </c>
      <c r="S20" s="5">
        <v>1644.3494960419998</v>
      </c>
      <c r="T20" s="5">
        <v>835.03582521149997</v>
      </c>
      <c r="U20" s="5">
        <v>49.191611290799997</v>
      </c>
      <c r="V20" s="5">
        <v>427.44042947099996</v>
      </c>
      <c r="W20" s="5">
        <v>79.863123949714279</v>
      </c>
      <c r="X20" s="5">
        <v>71.690939545500001</v>
      </c>
      <c r="Y20" s="5">
        <v>17.523239667999999</v>
      </c>
      <c r="Z20" s="5">
        <v>52.092964255200002</v>
      </c>
      <c r="AA20" s="5">
        <v>0</v>
      </c>
      <c r="AB20" s="5">
        <v>0</v>
      </c>
      <c r="AC20" s="5">
        <v>0</v>
      </c>
      <c r="AD20" s="5">
        <v>0</v>
      </c>
      <c r="AF20" s="5">
        <f t="shared" si="6"/>
        <v>16081.824553475999</v>
      </c>
      <c r="AG20" s="5">
        <f t="shared" si="7"/>
        <v>10921.544876143536</v>
      </c>
      <c r="AH20" s="5">
        <f t="shared" si="8"/>
        <v>27003.369429619535</v>
      </c>
      <c r="AI20" s="5">
        <f t="shared" si="9"/>
        <v>0.76696527514145618</v>
      </c>
      <c r="AJ20" s="5">
        <f t="shared" si="10"/>
        <v>0.59554881087676859</v>
      </c>
    </row>
    <row r="21" spans="1:36" x14ac:dyDescent="0.25">
      <c r="A21" s="5" t="s">
        <v>73</v>
      </c>
      <c r="C21" s="5">
        <v>20</v>
      </c>
      <c r="D21" s="5">
        <f t="shared" si="3"/>
        <v>21.506</v>
      </c>
      <c r="E21" s="5">
        <f t="shared" si="4"/>
        <v>5.7230882606144234E-4</v>
      </c>
      <c r="F21" s="5">
        <f t="shared" si="5"/>
        <v>10.833311872311359</v>
      </c>
      <c r="H21" s="5">
        <v>737025.61287037039</v>
      </c>
      <c r="I21" s="5">
        <v>5.0836111111566424</v>
      </c>
      <c r="J21" s="5">
        <v>4639.7393236424996</v>
      </c>
      <c r="K21" s="5">
        <v>393.99182132682927</v>
      </c>
      <c r="L21" s="5">
        <v>21.887234908</v>
      </c>
      <c r="M21" s="5">
        <v>40.540242109714285</v>
      </c>
      <c r="N21" s="5">
        <v>182.15603545425</v>
      </c>
      <c r="O21" s="5">
        <v>41.795030398000002</v>
      </c>
      <c r="P21" s="5">
        <v>28.2007941864</v>
      </c>
      <c r="Q21" s="5">
        <v>41.197522806000002</v>
      </c>
      <c r="R21" s="5">
        <v>1239.4192266059999</v>
      </c>
      <c r="S21" s="5">
        <v>1831.090170492</v>
      </c>
      <c r="T21" s="5">
        <v>1291.633491159</v>
      </c>
      <c r="U21" s="5">
        <v>69.722097284399993</v>
      </c>
      <c r="V21" s="5">
        <v>605.57316241399997</v>
      </c>
      <c r="W21" s="5">
        <v>135.02509634742856</v>
      </c>
      <c r="X21" s="5">
        <v>103.03809218175</v>
      </c>
      <c r="Y21" s="5">
        <v>34.828018881333335</v>
      </c>
      <c r="Z21" s="5">
        <v>126.8099591022</v>
      </c>
      <c r="AA21" s="5">
        <v>0</v>
      </c>
      <c r="AB21" s="5">
        <v>0</v>
      </c>
      <c r="AC21" s="5">
        <v>0</v>
      </c>
      <c r="AD21" s="5">
        <v>0</v>
      </c>
      <c r="AF21" s="5">
        <f t="shared" si="6"/>
        <v>23043.438689172002</v>
      </c>
      <c r="AG21" s="5">
        <f t="shared" si="7"/>
        <v>5427.7229662961581</v>
      </c>
      <c r="AH21" s="5">
        <f t="shared" si="8"/>
        <v>28471.16165546816</v>
      </c>
      <c r="AI21" s="5">
        <f t="shared" si="9"/>
        <v>0.83703723157529153</v>
      </c>
      <c r="AJ21" s="5">
        <f t="shared" si="10"/>
        <v>0.80936067758746644</v>
      </c>
    </row>
    <row r="22" spans="1:36" x14ac:dyDescent="0.25">
      <c r="A22" s="5" t="s">
        <v>75</v>
      </c>
      <c r="C22" s="5">
        <v>112</v>
      </c>
      <c r="D22" s="5">
        <f t="shared" si="3"/>
        <v>120.43359999999998</v>
      </c>
      <c r="E22" s="5">
        <f t="shared" si="4"/>
        <v>3.2049294259440769E-3</v>
      </c>
      <c r="F22" s="5">
        <f t="shared" si="5"/>
        <v>1.9345199771984571</v>
      </c>
      <c r="H22" s="5">
        <v>737025.66006944445</v>
      </c>
      <c r="I22" s="5">
        <v>6.216388888657093</v>
      </c>
      <c r="J22" s="5">
        <v>11131.481387977499</v>
      </c>
      <c r="K22" s="5">
        <v>4914.0421424439028</v>
      </c>
      <c r="L22" s="5">
        <v>0</v>
      </c>
      <c r="M22" s="5">
        <v>6.5205194622857139</v>
      </c>
      <c r="N22" s="5">
        <v>30.139428684750001</v>
      </c>
      <c r="O22" s="5">
        <v>5.329340184666667</v>
      </c>
      <c r="P22" s="5">
        <v>3.8956869336</v>
      </c>
      <c r="Q22" s="5">
        <v>0</v>
      </c>
      <c r="R22" s="5">
        <v>353.67483251099998</v>
      </c>
      <c r="S22" s="5">
        <v>928.25463482399994</v>
      </c>
      <c r="T22" s="5">
        <v>332.97635616299999</v>
      </c>
      <c r="U22" s="5">
        <v>18.243846337200001</v>
      </c>
      <c r="V22" s="5">
        <v>181.43935872699998</v>
      </c>
      <c r="W22" s="5">
        <v>23.874606831428569</v>
      </c>
      <c r="X22" s="5">
        <v>15.4528836825</v>
      </c>
      <c r="Y22" s="5">
        <v>3.3853549693333336</v>
      </c>
      <c r="Z22" s="5">
        <v>11.375715548999999</v>
      </c>
      <c r="AA22" s="5">
        <v>0</v>
      </c>
      <c r="AB22" s="5">
        <v>0</v>
      </c>
      <c r="AC22" s="5">
        <v>0</v>
      </c>
      <c r="AD22" s="5">
        <v>0</v>
      </c>
      <c r="AF22" s="5">
        <f t="shared" si="6"/>
        <v>6812.5250423999987</v>
      </c>
      <c r="AG22" s="5">
        <f t="shared" si="7"/>
        <v>20959.565672865305</v>
      </c>
      <c r="AH22" s="5">
        <f t="shared" si="8"/>
        <v>27772.090715265302</v>
      </c>
      <c r="AI22" s="5">
        <f t="shared" si="9"/>
        <v>0.59918460939424589</v>
      </c>
      <c r="AJ22" s="5">
        <f t="shared" si="10"/>
        <v>0.24530112306796553</v>
      </c>
    </row>
    <row r="25" spans="1:36" x14ac:dyDescent="0.25">
      <c r="Q25" s="34"/>
      <c r="R25" s="34"/>
    </row>
    <row r="31" spans="1:36" x14ac:dyDescent="0.25"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</row>
    <row r="50" spans="17:47" x14ac:dyDescent="0.25">
      <c r="Q50" s="34"/>
    </row>
    <row r="53" spans="17:47" x14ac:dyDescent="0.25">
      <c r="AU53" s="28"/>
    </row>
    <row r="58" spans="17:47" ht="18.75" x14ac:dyDescent="0.3">
      <c r="AM58" s="29"/>
      <c r="AN58" s="29"/>
      <c r="AO58" s="29"/>
      <c r="AP58" s="29"/>
      <c r="AQ58" s="29"/>
    </row>
    <row r="59" spans="17:47" x14ac:dyDescent="0.25">
      <c r="AO59" s="30"/>
      <c r="AP59" s="31"/>
      <c r="AQ59" s="32"/>
    </row>
    <row r="60" spans="17:47" x14ac:dyDescent="0.25">
      <c r="AO60" s="30"/>
      <c r="AP60" s="31"/>
      <c r="AQ60" s="32"/>
    </row>
    <row r="61" spans="17:47" x14ac:dyDescent="0.25">
      <c r="AO61" s="30"/>
      <c r="AP61" s="31"/>
      <c r="AQ61" s="32"/>
    </row>
    <row r="62" spans="17:47" x14ac:dyDescent="0.25">
      <c r="AO62" s="30"/>
      <c r="AP62" s="31"/>
      <c r="AQ62" s="32"/>
    </row>
    <row r="63" spans="17:47" x14ac:dyDescent="0.25">
      <c r="AO63" s="30"/>
      <c r="AP63" s="31"/>
      <c r="AQ63" s="32"/>
    </row>
    <row r="64" spans="17:47" x14ac:dyDescent="0.25">
      <c r="AO64" s="30"/>
      <c r="AP64" s="31"/>
      <c r="AQ64" s="32"/>
    </row>
    <row r="65" spans="41:43" x14ac:dyDescent="0.25">
      <c r="AO65" s="30"/>
      <c r="AP65" s="31"/>
      <c r="AQ65" s="32"/>
    </row>
    <row r="66" spans="41:43" x14ac:dyDescent="0.25">
      <c r="AO66" s="30"/>
      <c r="AP66" s="31"/>
      <c r="AQ66" s="32"/>
    </row>
    <row r="67" spans="41:43" x14ac:dyDescent="0.25">
      <c r="AO67" s="30"/>
      <c r="AP67" s="31"/>
      <c r="AQ67" s="32"/>
    </row>
    <row r="68" spans="41:43" x14ac:dyDescent="0.25">
      <c r="AO68" s="30"/>
      <c r="AP68" s="31"/>
      <c r="AQ68" s="32"/>
    </row>
    <row r="69" spans="41:43" x14ac:dyDescent="0.25">
      <c r="AO69" s="30"/>
      <c r="AP69" s="31"/>
      <c r="AQ69" s="32"/>
    </row>
    <row r="70" spans="41:43" x14ac:dyDescent="0.25">
      <c r="AO70" s="30"/>
      <c r="AP70" s="31"/>
      <c r="AQ70" s="32"/>
    </row>
    <row r="71" spans="41:43" x14ac:dyDescent="0.25">
      <c r="AO71" s="30"/>
      <c r="AP71" s="31"/>
      <c r="AQ71" s="32"/>
    </row>
    <row r="72" spans="41:43" x14ac:dyDescent="0.25">
      <c r="AO72" s="30"/>
      <c r="AP72" s="31"/>
      <c r="AQ72" s="32"/>
    </row>
    <row r="155" spans="17:17" x14ac:dyDescent="0.25">
      <c r="Q155" s="34"/>
    </row>
    <row r="161" spans="10:28" x14ac:dyDescent="0.25"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135"/>
  <sheetViews>
    <sheetView zoomScale="60" zoomScaleNormal="60" workbookViewId="0">
      <selection activeCell="FB11" sqref="FB11:FH11"/>
    </sheetView>
  </sheetViews>
  <sheetFormatPr defaultRowHeight="15" x14ac:dyDescent="0.25"/>
  <cols>
    <col min="5" max="5" width="14.7109375" style="13" bestFit="1" customWidth="1"/>
    <col min="6" max="6" width="9.140625" style="13"/>
    <col min="8" max="8" width="9.85546875" style="13" customWidth="1"/>
    <col min="9" max="9" width="11.5703125" bestFit="1" customWidth="1"/>
    <col min="10" max="10" width="11.5703125" style="13" customWidth="1"/>
    <col min="12" max="12" width="10.5703125" customWidth="1"/>
    <col min="20" max="20" width="13.85546875" customWidth="1"/>
    <col min="35" max="35" width="10.85546875" customWidth="1"/>
    <col min="36" max="36" width="10" customWidth="1"/>
    <col min="37" max="37" width="10.5703125" customWidth="1"/>
    <col min="40" max="41" width="9.140625" style="13"/>
    <col min="43" max="43" width="10.85546875" style="13" customWidth="1"/>
    <col min="44" max="44" width="9.140625" style="13"/>
    <col min="60" max="60" width="14.7109375" bestFit="1" customWidth="1"/>
    <col min="77" max="78" width="9.140625" style="13"/>
    <col min="79" max="80" width="8.7109375" style="13"/>
    <col min="103" max="105" width="9.140625" style="13"/>
    <col min="109" max="110" width="8.7109375" style="13"/>
    <col min="111" max="111" width="9.85546875" style="13" customWidth="1"/>
    <col min="112" max="112" width="14.7109375" style="13" bestFit="1" customWidth="1"/>
    <col min="113" max="114" width="13.42578125" style="13" customWidth="1"/>
    <col min="115" max="115" width="12.5703125" style="13" customWidth="1"/>
    <col min="116" max="116" width="12.42578125" style="13" customWidth="1"/>
    <col min="117" max="119" width="10.140625" style="13" customWidth="1"/>
    <col min="120" max="120" width="11.5703125" style="13" customWidth="1"/>
    <col min="121" max="121" width="10.42578125" style="13" bestFit="1" customWidth="1"/>
    <col min="122" max="126" width="10.140625" style="13" bestFit="1" customWidth="1"/>
    <col min="127" max="128" width="10.42578125" style="13" bestFit="1" customWidth="1"/>
    <col min="129" max="130" width="10.140625" style="13" bestFit="1" customWidth="1"/>
    <col min="131" max="132" width="10.42578125" style="13" bestFit="1" customWidth="1"/>
    <col min="133" max="134" width="8.7109375" style="13"/>
    <col min="135" max="135" width="10.140625" style="13" customWidth="1"/>
    <col min="136" max="137" width="8.7109375" style="13"/>
    <col min="138" max="138" width="13.42578125" style="13" customWidth="1"/>
    <col min="139" max="139" width="8.7109375" style="13"/>
    <col min="140" max="140" width="9.7109375" style="13" customWidth="1"/>
    <col min="141" max="142" width="10.42578125" style="13" customWidth="1"/>
    <col min="143" max="143" width="8.7109375" style="13"/>
    <col min="144" max="144" width="10.140625" style="13" bestFit="1" customWidth="1"/>
    <col min="145" max="145" width="8.7109375" style="13"/>
    <col min="146" max="146" width="11.5703125" style="13" customWidth="1"/>
    <col min="147" max="148" width="8.7109375" style="13"/>
    <col min="151" max="151" width="8.7109375" style="13"/>
    <col min="152" max="152" width="12.42578125" bestFit="1" customWidth="1"/>
    <col min="172" max="173" width="8.7109375" style="13"/>
    <col min="174" max="174" width="13.7109375" customWidth="1"/>
    <col min="176" max="178" width="9.140625" style="13"/>
    <col min="180" max="180" width="11" customWidth="1"/>
    <col min="186" max="186" width="13.5703125" bestFit="1" customWidth="1"/>
  </cols>
  <sheetData>
    <row r="1" spans="1:182" x14ac:dyDescent="0.25">
      <c r="A1" s="9" t="s">
        <v>41</v>
      </c>
      <c r="B1" s="9"/>
      <c r="C1" s="9"/>
      <c r="D1" s="9"/>
      <c r="G1" s="9"/>
      <c r="I1" s="9"/>
      <c r="K1" s="9"/>
      <c r="L1" s="9" t="s">
        <v>82</v>
      </c>
      <c r="M1" s="9"/>
      <c r="N1" s="9"/>
      <c r="O1" s="9"/>
      <c r="P1" s="9" t="s">
        <v>14</v>
      </c>
      <c r="Q1" s="9"/>
      <c r="R1" s="9">
        <v>1.0752999999999999</v>
      </c>
      <c r="S1" s="9"/>
      <c r="T1" s="1">
        <v>43167</v>
      </c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CN1" t="s">
        <v>113</v>
      </c>
      <c r="CQ1">
        <v>500</v>
      </c>
      <c r="CR1" s="7" t="s">
        <v>114</v>
      </c>
    </row>
    <row r="2" spans="1:182" x14ac:dyDescent="0.25">
      <c r="A2" s="9" t="s">
        <v>116</v>
      </c>
      <c r="B2" s="9"/>
      <c r="C2" s="9"/>
      <c r="D2" s="9"/>
      <c r="G2" s="9"/>
      <c r="I2" s="9"/>
      <c r="K2" s="9"/>
      <c r="L2" s="4">
        <v>1.4E-2</v>
      </c>
      <c r="M2" s="9" t="s">
        <v>79</v>
      </c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CN2" s="7" t="s">
        <v>80</v>
      </c>
      <c r="CO2" s="13" t="s">
        <v>123</v>
      </c>
      <c r="CQ2">
        <v>2.2663909296066307</v>
      </c>
      <c r="CR2" t="s">
        <v>115</v>
      </c>
    </row>
    <row r="3" spans="1:182" x14ac:dyDescent="0.25">
      <c r="A3" s="9" t="s">
        <v>34</v>
      </c>
      <c r="B3" s="9"/>
      <c r="C3" s="9"/>
      <c r="D3" s="9"/>
      <c r="G3" s="9"/>
      <c r="I3" s="9"/>
      <c r="K3" s="9"/>
      <c r="L3" s="9">
        <f>L5*0.7</f>
        <v>105.28</v>
      </c>
      <c r="M3" s="9" t="s">
        <v>21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</row>
    <row r="4" spans="1:182" x14ac:dyDescent="0.25">
      <c r="A4" s="9" t="s">
        <v>63</v>
      </c>
      <c r="B4" s="9"/>
      <c r="C4" s="9"/>
      <c r="D4" s="9"/>
      <c r="G4" s="9"/>
      <c r="I4" s="9"/>
      <c r="K4" s="9"/>
      <c r="L4" s="9">
        <v>1.5966953205471284</v>
      </c>
      <c r="M4" s="9" t="s">
        <v>22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</row>
    <row r="5" spans="1:182" x14ac:dyDescent="0.25">
      <c r="A5" s="9" t="s">
        <v>81</v>
      </c>
      <c r="B5" s="9"/>
      <c r="C5" s="9"/>
      <c r="D5" s="9"/>
      <c r="G5" s="9"/>
      <c r="I5" s="9"/>
      <c r="K5" s="9"/>
      <c r="L5" s="9">
        <v>150.4</v>
      </c>
      <c r="M5" s="9" t="s">
        <v>21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</row>
    <row r="6" spans="1:182" x14ac:dyDescent="0.25">
      <c r="A6" s="9" t="s">
        <v>77</v>
      </c>
      <c r="B6" s="9"/>
      <c r="C6" s="9"/>
      <c r="D6" s="9"/>
      <c r="G6" s="9"/>
      <c r="I6" s="9"/>
      <c r="K6" s="9"/>
      <c r="L6" s="9">
        <v>370</v>
      </c>
      <c r="M6" s="9" t="s">
        <v>13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</row>
    <row r="7" spans="1:182" x14ac:dyDescent="0.25">
      <c r="A7" s="9" t="s">
        <v>78</v>
      </c>
      <c r="B7" s="9"/>
      <c r="C7" s="9"/>
      <c r="D7" s="9"/>
      <c r="G7" s="9"/>
      <c r="I7" s="9"/>
      <c r="K7" s="9"/>
      <c r="L7" s="9">
        <v>4.2</v>
      </c>
      <c r="M7" s="9" t="s">
        <v>13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DG7"/>
      <c r="DI7"/>
      <c r="DJ7"/>
      <c r="DK7"/>
      <c r="DL7"/>
      <c r="DM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L7"/>
      <c r="EM7"/>
      <c r="EN7"/>
      <c r="EO7"/>
      <c r="EP7"/>
      <c r="ES7" s="13"/>
      <c r="ET7" s="13"/>
      <c r="EV7" s="13"/>
      <c r="EW7" s="13"/>
      <c r="EX7" s="13"/>
      <c r="EY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R7" s="13"/>
      <c r="FS7" s="13"/>
      <c r="FW7" s="13"/>
      <c r="FX7" s="13"/>
      <c r="FY7" s="13"/>
      <c r="FZ7" s="13"/>
    </row>
    <row r="8" spans="1:182" s="13" customFormat="1" x14ac:dyDescent="0.25">
      <c r="A8" s="13" t="s">
        <v>131</v>
      </c>
      <c r="L8" s="4">
        <v>3.8300000000000001E-3</v>
      </c>
      <c r="M8" s="13" t="s">
        <v>79</v>
      </c>
    </row>
    <row r="9" spans="1:182" s="13" customFormat="1" ht="17.25" x14ac:dyDescent="0.25">
      <c r="A9" s="13" t="s">
        <v>130</v>
      </c>
      <c r="L9" s="4">
        <f>PI()*(L8^2)/4</f>
        <v>1.152092711906083E-5</v>
      </c>
      <c r="M9" s="13" t="s">
        <v>132</v>
      </c>
    </row>
    <row r="10" spans="1:182" s="13" customFormat="1" x14ac:dyDescent="0.25">
      <c r="A10" s="13" t="s">
        <v>136</v>
      </c>
      <c r="L10" s="3">
        <v>20</v>
      </c>
      <c r="M10" s="13" t="s">
        <v>13</v>
      </c>
    </row>
    <row r="11" spans="1:182" s="13" customFormat="1" x14ac:dyDescent="0.25">
      <c r="A11" s="13" t="s">
        <v>140</v>
      </c>
      <c r="L11" s="4">
        <v>2.6763904509813683E-4</v>
      </c>
      <c r="M11" s="13" t="s">
        <v>141</v>
      </c>
      <c r="DN11" t="s">
        <v>121</v>
      </c>
      <c r="EZ11" s="13" t="s">
        <v>499</v>
      </c>
    </row>
    <row r="12" spans="1:182" s="13" customFormat="1" x14ac:dyDescent="0.25">
      <c r="A12" s="13" t="s">
        <v>142</v>
      </c>
      <c r="L12" s="4">
        <v>3.0000000000000001E-5</v>
      </c>
      <c r="M12" s="13" t="s">
        <v>79</v>
      </c>
    </row>
    <row r="13" spans="1:182" s="13" customFormat="1" x14ac:dyDescent="0.25">
      <c r="A13" s="13" t="s">
        <v>146</v>
      </c>
      <c r="L13" s="4">
        <f>0.0002</f>
        <v>2.0000000000000001E-4</v>
      </c>
      <c r="M13" s="13" t="s">
        <v>79</v>
      </c>
      <c r="BO13" t="s">
        <v>106</v>
      </c>
      <c r="CM13" t="s">
        <v>107</v>
      </c>
    </row>
    <row r="14" spans="1:182" x14ac:dyDescent="0.25">
      <c r="A14" s="9"/>
      <c r="B14" s="9"/>
      <c r="C14" s="9"/>
      <c r="D14" s="9"/>
      <c r="G14" s="9"/>
      <c r="I14" s="9"/>
      <c r="K14" s="9"/>
      <c r="L14" s="9"/>
      <c r="M14" s="15">
        <v>1</v>
      </c>
      <c r="N14" s="15">
        <v>2</v>
      </c>
      <c r="O14" s="15">
        <v>6</v>
      </c>
      <c r="P14" s="15">
        <v>7</v>
      </c>
      <c r="Q14" s="15">
        <v>8</v>
      </c>
      <c r="R14" s="15">
        <v>9</v>
      </c>
      <c r="S14" s="15">
        <v>10</v>
      </c>
      <c r="T14" s="15">
        <v>1</v>
      </c>
      <c r="U14" s="15">
        <v>2</v>
      </c>
      <c r="V14" s="15">
        <v>3</v>
      </c>
      <c r="W14" s="15">
        <v>4</v>
      </c>
      <c r="X14" s="15">
        <v>5</v>
      </c>
      <c r="Y14" s="15">
        <v>6</v>
      </c>
      <c r="Z14" s="15">
        <v>7</v>
      </c>
      <c r="AA14" s="15">
        <v>8</v>
      </c>
      <c r="AB14" s="15">
        <v>9</v>
      </c>
      <c r="AC14" s="15">
        <v>10</v>
      </c>
      <c r="AD14" s="15">
        <v>11</v>
      </c>
      <c r="AE14" s="15">
        <v>12</v>
      </c>
      <c r="AF14" s="9"/>
      <c r="AG14" s="9"/>
      <c r="AH14" s="9"/>
      <c r="AI14" s="9"/>
      <c r="AJ14" s="9"/>
      <c r="AK14" s="9"/>
      <c r="AL14" s="9"/>
      <c r="AM14" s="9"/>
      <c r="DG14"/>
      <c r="DI14"/>
      <c r="DJ14" s="15">
        <v>1</v>
      </c>
      <c r="DK14" s="15">
        <v>2</v>
      </c>
      <c r="DL14" s="15">
        <v>6</v>
      </c>
      <c r="DM14" s="15">
        <v>7</v>
      </c>
      <c r="DN14" s="15">
        <v>8</v>
      </c>
      <c r="DO14" s="15">
        <v>9</v>
      </c>
      <c r="DP14" s="15">
        <v>10</v>
      </c>
      <c r="DQ14" s="15">
        <v>1</v>
      </c>
      <c r="DR14" s="15">
        <v>2</v>
      </c>
      <c r="DS14" s="15">
        <v>3</v>
      </c>
      <c r="DT14" s="15">
        <v>4</v>
      </c>
      <c r="DU14" s="15">
        <v>5</v>
      </c>
      <c r="DV14" s="15">
        <v>6</v>
      </c>
      <c r="DW14" s="15">
        <v>7</v>
      </c>
      <c r="DX14" s="15">
        <v>8</v>
      </c>
      <c r="DY14" s="15">
        <v>9</v>
      </c>
      <c r="DZ14" s="15">
        <v>10</v>
      </c>
      <c r="EA14" s="15">
        <v>11</v>
      </c>
      <c r="EB14" s="15">
        <v>12</v>
      </c>
      <c r="EC14"/>
      <c r="ED14"/>
      <c r="EL14"/>
      <c r="EM14"/>
      <c r="EN14"/>
      <c r="EO14"/>
      <c r="EP14"/>
      <c r="ES14" s="13"/>
      <c r="ET14" s="13"/>
      <c r="EV14" s="15">
        <v>1</v>
      </c>
      <c r="EW14" s="15">
        <v>2</v>
      </c>
      <c r="EX14" s="15">
        <v>6</v>
      </c>
      <c r="EY14" s="15">
        <v>7</v>
      </c>
      <c r="EZ14" s="15">
        <v>8</v>
      </c>
      <c r="FA14" s="15">
        <v>9</v>
      </c>
      <c r="FB14" s="15">
        <v>10</v>
      </c>
      <c r="FC14" s="15">
        <v>1</v>
      </c>
      <c r="FD14" s="15">
        <v>2</v>
      </c>
      <c r="FE14" s="15">
        <v>3</v>
      </c>
      <c r="FF14" s="15">
        <v>4</v>
      </c>
      <c r="FG14" s="15">
        <v>5</v>
      </c>
      <c r="FH14" s="15">
        <v>6</v>
      </c>
      <c r="FI14" s="15">
        <v>7</v>
      </c>
      <c r="FJ14" s="15">
        <v>8</v>
      </c>
      <c r="FK14" s="15">
        <v>9</v>
      </c>
      <c r="FL14" s="15">
        <v>10</v>
      </c>
      <c r="FM14" s="15">
        <v>11</v>
      </c>
      <c r="FN14" s="15">
        <v>12</v>
      </c>
      <c r="FO14" s="13"/>
      <c r="FR14" s="13"/>
      <c r="FS14" s="13"/>
      <c r="FW14" s="13"/>
      <c r="FX14" s="13"/>
      <c r="FY14" s="13"/>
      <c r="FZ14" s="13"/>
    </row>
    <row r="15" spans="1:182" x14ac:dyDescent="0.25">
      <c r="A15" s="9"/>
      <c r="B15" s="9"/>
      <c r="C15" s="9"/>
      <c r="D15" s="9"/>
      <c r="E15" s="13" t="s">
        <v>133</v>
      </c>
      <c r="F15" s="13" t="s">
        <v>134</v>
      </c>
      <c r="G15" s="9"/>
      <c r="H15" s="13" t="s">
        <v>145</v>
      </c>
      <c r="I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O15" s="36"/>
      <c r="AP15" s="36"/>
      <c r="BZ15" s="13" t="s">
        <v>125</v>
      </c>
      <c r="CA15" s="13" t="s">
        <v>150</v>
      </c>
      <c r="CB15" s="13" t="s">
        <v>110</v>
      </c>
      <c r="CC15" t="s">
        <v>111</v>
      </c>
      <c r="CZ15" s="13" t="s">
        <v>125</v>
      </c>
      <c r="DA15" s="13" t="s">
        <v>127</v>
      </c>
      <c r="DB15" s="13" t="s">
        <v>110</v>
      </c>
      <c r="DC15" s="13" t="s">
        <v>111</v>
      </c>
      <c r="DG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J15" s="13" t="s">
        <v>110</v>
      </c>
      <c r="EK15" s="13" t="s">
        <v>117</v>
      </c>
      <c r="EL15" s="13" t="s">
        <v>111</v>
      </c>
      <c r="EM15"/>
      <c r="EN15"/>
      <c r="EO15"/>
      <c r="EP15" t="s">
        <v>118</v>
      </c>
      <c r="ES15" s="13"/>
      <c r="ET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R15" s="13"/>
      <c r="FS15" s="13"/>
      <c r="FT15" s="36" t="s">
        <v>108</v>
      </c>
      <c r="FU15" s="36"/>
      <c r="FV15" s="13" t="s">
        <v>109</v>
      </c>
      <c r="FW15" s="13"/>
      <c r="FX15" s="13"/>
      <c r="FY15" s="13"/>
      <c r="FZ15" s="13"/>
    </row>
    <row r="16" spans="1:182" x14ac:dyDescent="0.25">
      <c r="A16" s="9" t="s">
        <v>50</v>
      </c>
      <c r="B16" s="9"/>
      <c r="C16" s="9" t="s">
        <v>1</v>
      </c>
      <c r="D16" s="9" t="s">
        <v>0</v>
      </c>
      <c r="E16" s="13" t="s">
        <v>135</v>
      </c>
      <c r="F16" s="13" t="s">
        <v>135</v>
      </c>
      <c r="G16" s="9" t="s">
        <v>23</v>
      </c>
      <c r="H16" s="13" t="s">
        <v>8</v>
      </c>
      <c r="I16" s="9" t="s">
        <v>24</v>
      </c>
      <c r="J16" s="13" t="s">
        <v>149</v>
      </c>
      <c r="K16" s="9" t="s">
        <v>51</v>
      </c>
      <c r="L16" s="9" t="s">
        <v>52</v>
      </c>
      <c r="M16" s="9" t="s">
        <v>25</v>
      </c>
      <c r="N16" s="9" t="s">
        <v>20</v>
      </c>
      <c r="O16" s="9" t="s">
        <v>53</v>
      </c>
      <c r="P16" s="9" t="s">
        <v>54</v>
      </c>
      <c r="Q16" s="9" t="s">
        <v>55</v>
      </c>
      <c r="R16" s="9" t="s">
        <v>56</v>
      </c>
      <c r="S16" s="9" t="s">
        <v>57</v>
      </c>
      <c r="T16" s="9" t="s">
        <v>15</v>
      </c>
      <c r="U16" s="9" t="s">
        <v>16</v>
      </c>
      <c r="V16" s="9" t="s">
        <v>17</v>
      </c>
      <c r="W16" s="9" t="s">
        <v>18</v>
      </c>
      <c r="X16" s="9" t="s">
        <v>19</v>
      </c>
      <c r="Y16" s="9" t="s">
        <v>26</v>
      </c>
      <c r="Z16" s="9" t="s">
        <v>27</v>
      </c>
      <c r="AA16" s="9" t="s">
        <v>29</v>
      </c>
      <c r="AB16" s="9" t="s">
        <v>30</v>
      </c>
      <c r="AC16" s="9" t="s">
        <v>31</v>
      </c>
      <c r="AD16" s="9" t="s">
        <v>32</v>
      </c>
      <c r="AE16" s="9" t="s">
        <v>33</v>
      </c>
      <c r="AF16" s="9" t="s">
        <v>58</v>
      </c>
      <c r="AG16" s="9"/>
      <c r="AH16" s="9"/>
      <c r="AI16" s="9" t="s">
        <v>76</v>
      </c>
      <c r="AJ16" s="9" t="s">
        <v>105</v>
      </c>
      <c r="AK16" s="9" t="s">
        <v>28</v>
      </c>
      <c r="AL16" s="9" t="s">
        <v>36</v>
      </c>
      <c r="AM16" s="9" t="s">
        <v>37</v>
      </c>
      <c r="AW16" s="13"/>
      <c r="AX16" s="13"/>
      <c r="AY16" s="13"/>
      <c r="AZ16" s="13"/>
      <c r="BA16" s="13"/>
      <c r="BB16" s="13"/>
      <c r="BC16" s="13"/>
      <c r="BD16" s="13"/>
      <c r="BE16" s="13"/>
      <c r="BH16" s="13" t="s">
        <v>53</v>
      </c>
      <c r="BI16" s="13" t="s">
        <v>54</v>
      </c>
      <c r="BJ16" s="13" t="s">
        <v>55</v>
      </c>
      <c r="BK16" s="13" t="s">
        <v>56</v>
      </c>
      <c r="BL16" s="13" t="s">
        <v>57</v>
      </c>
      <c r="BM16" s="13" t="s">
        <v>15</v>
      </c>
      <c r="BN16" s="13" t="s">
        <v>16</v>
      </c>
      <c r="BO16" s="13" t="s">
        <v>17</v>
      </c>
      <c r="BP16" s="13" t="s">
        <v>18</v>
      </c>
      <c r="BQ16" s="13" t="s">
        <v>19</v>
      </c>
      <c r="BR16" s="13" t="s">
        <v>26</v>
      </c>
      <c r="BS16" s="13" t="s">
        <v>27</v>
      </c>
      <c r="BT16" s="13" t="s">
        <v>29</v>
      </c>
      <c r="BU16" s="13" t="s">
        <v>30</v>
      </c>
      <c r="BV16" s="13" t="s">
        <v>31</v>
      </c>
      <c r="BW16" s="13" t="s">
        <v>32</v>
      </c>
      <c r="BX16" s="13" t="s">
        <v>33</v>
      </c>
      <c r="BZ16" s="13" t="s">
        <v>129</v>
      </c>
      <c r="CA16" s="13" t="s">
        <v>151</v>
      </c>
      <c r="CB16" s="13" t="s">
        <v>108</v>
      </c>
      <c r="CC16" s="13" t="s">
        <v>109</v>
      </c>
      <c r="CD16" s="13"/>
      <c r="CH16" s="13" t="s">
        <v>53</v>
      </c>
      <c r="CI16" s="13" t="s">
        <v>54</v>
      </c>
      <c r="CJ16" s="13" t="s">
        <v>55</v>
      </c>
      <c r="CK16" s="13" t="s">
        <v>56</v>
      </c>
      <c r="CL16" s="13" t="s">
        <v>57</v>
      </c>
      <c r="CM16" s="13" t="s">
        <v>15</v>
      </c>
      <c r="CN16" s="13" t="s">
        <v>16</v>
      </c>
      <c r="CO16" s="13" t="s">
        <v>17</v>
      </c>
      <c r="CP16" s="13" t="s">
        <v>18</v>
      </c>
      <c r="CQ16" s="13" t="s">
        <v>19</v>
      </c>
      <c r="CR16" s="13" t="s">
        <v>26</v>
      </c>
      <c r="CS16" s="13" t="s">
        <v>27</v>
      </c>
      <c r="CT16" s="13" t="s">
        <v>29</v>
      </c>
      <c r="CU16" s="13" t="s">
        <v>30</v>
      </c>
      <c r="CV16" s="13" t="s">
        <v>31</v>
      </c>
      <c r="CW16" s="13" t="s">
        <v>32</v>
      </c>
      <c r="CX16" s="13" t="s">
        <v>33</v>
      </c>
      <c r="CZ16" s="13" t="s">
        <v>126</v>
      </c>
      <c r="DA16" s="13" t="s">
        <v>128</v>
      </c>
      <c r="DB16" s="13" t="s">
        <v>108</v>
      </c>
      <c r="DC16" s="13" t="s">
        <v>109</v>
      </c>
      <c r="DD16" s="13"/>
      <c r="DF16" s="13">
        <f t="shared" ref="DF16:DF27" si="0">AT16</f>
        <v>0</v>
      </c>
      <c r="DG16" t="s">
        <v>119</v>
      </c>
      <c r="DH16" s="13" t="s">
        <v>124</v>
      </c>
      <c r="DI16" t="s">
        <v>112</v>
      </c>
      <c r="DJ16" s="13" t="s">
        <v>25</v>
      </c>
      <c r="DK16" s="13" t="s">
        <v>20</v>
      </c>
      <c r="DL16" s="13" t="s">
        <v>53</v>
      </c>
      <c r="DM16" s="13" t="s">
        <v>54</v>
      </c>
      <c r="DN16" s="13" t="s">
        <v>55</v>
      </c>
      <c r="DO16" s="13" t="s">
        <v>56</v>
      </c>
      <c r="DP16" s="13" t="s">
        <v>57</v>
      </c>
      <c r="DQ16" s="13" t="s">
        <v>15</v>
      </c>
      <c r="DR16" s="13" t="s">
        <v>16</v>
      </c>
      <c r="DS16" s="13" t="s">
        <v>17</v>
      </c>
      <c r="DT16" s="13" t="s">
        <v>18</v>
      </c>
      <c r="DU16" s="13" t="s">
        <v>19</v>
      </c>
      <c r="DV16" s="13" t="s">
        <v>26</v>
      </c>
      <c r="DW16" s="13" t="s">
        <v>27</v>
      </c>
      <c r="DX16" s="13" t="s">
        <v>29</v>
      </c>
      <c r="DY16" s="13" t="s">
        <v>30</v>
      </c>
      <c r="DZ16" s="13" t="s">
        <v>31</v>
      </c>
      <c r="EA16" s="13" t="s">
        <v>32</v>
      </c>
      <c r="EB16" s="13" t="s">
        <v>33</v>
      </c>
      <c r="EE16" s="13" t="s">
        <v>147</v>
      </c>
      <c r="EH16" s="13" t="s">
        <v>122</v>
      </c>
      <c r="EJ16" s="13" t="s">
        <v>108</v>
      </c>
      <c r="EL16" s="13" t="s">
        <v>109</v>
      </c>
      <c r="EM16"/>
      <c r="EN16" t="s">
        <v>28</v>
      </c>
      <c r="EO16"/>
      <c r="EP16"/>
      <c r="ER16" s="13" t="s">
        <v>28</v>
      </c>
      <c r="ES16" s="13"/>
      <c r="ET16" s="13" t="s">
        <v>120</v>
      </c>
      <c r="EU16" s="13" t="s">
        <v>112</v>
      </c>
      <c r="EV16" s="13" t="s">
        <v>25</v>
      </c>
      <c r="EW16" s="13" t="s">
        <v>20</v>
      </c>
      <c r="EX16" s="13" t="s">
        <v>53</v>
      </c>
      <c r="EY16" s="13" t="s">
        <v>54</v>
      </c>
      <c r="EZ16" s="13" t="s">
        <v>55</v>
      </c>
      <c r="FA16" s="13" t="s">
        <v>56</v>
      </c>
      <c r="FB16" s="13" t="s">
        <v>57</v>
      </c>
      <c r="FC16" s="13" t="s">
        <v>15</v>
      </c>
      <c r="FD16" s="13" t="s">
        <v>16</v>
      </c>
      <c r="FE16" s="13" t="s">
        <v>17</v>
      </c>
      <c r="FF16" s="13" t="s">
        <v>18</v>
      </c>
      <c r="FG16" s="13" t="s">
        <v>19</v>
      </c>
      <c r="FH16" s="13" t="s">
        <v>26</v>
      </c>
      <c r="FI16" s="13" t="s">
        <v>27</v>
      </c>
      <c r="FJ16" s="13" t="s">
        <v>29</v>
      </c>
      <c r="FK16" s="13" t="s">
        <v>30</v>
      </c>
      <c r="FL16" s="13" t="s">
        <v>31</v>
      </c>
      <c r="FM16" s="13" t="s">
        <v>32</v>
      </c>
      <c r="FN16" s="13" t="s">
        <v>33</v>
      </c>
      <c r="FO16" s="13"/>
      <c r="FR16" t="s">
        <v>147</v>
      </c>
      <c r="FS16" s="13"/>
      <c r="FT16" s="13" t="s">
        <v>148</v>
      </c>
      <c r="FU16" s="13" t="s">
        <v>117</v>
      </c>
      <c r="FV16" s="13" t="s">
        <v>111</v>
      </c>
      <c r="FW16" s="13"/>
      <c r="FX16" s="13" t="s">
        <v>28</v>
      </c>
      <c r="FY16" s="13"/>
      <c r="FZ16" s="13"/>
    </row>
    <row r="17" spans="1:182" x14ac:dyDescent="0.25">
      <c r="A17" s="9" t="s">
        <v>83</v>
      </c>
      <c r="B17" s="9"/>
      <c r="C17" s="9">
        <v>700</v>
      </c>
      <c r="D17" s="9">
        <f t="shared" ref="D17:D27" si="1">C17*$R$1</f>
        <v>752.70999999999992</v>
      </c>
      <c r="E17" s="3">
        <f>(((D17/32)/(1000*1000*60))/((PI()*($L$13^2))/2))</f>
        <v>6.239454021598986</v>
      </c>
      <c r="F17" s="13">
        <f>E17*($L$6+273)/($L$10+273)</f>
        <v>13.692726743645556</v>
      </c>
      <c r="G17" s="9">
        <f t="shared" ref="G17:G27" si="2">(D17*$L$4)/(60*1000)</f>
        <v>2.0030808912150481E-2</v>
      </c>
      <c r="H17" s="16">
        <f t="shared" ref="H17:H27" si="3">$L$11*$L$2*F17/($L$13^2)*0.00001*32</f>
        <v>0.41044733077140999</v>
      </c>
      <c r="I17" s="9">
        <f t="shared" ref="I17:I27" si="4">($L$3/1000)/G17</f>
        <v>5.2559035664375111</v>
      </c>
      <c r="J17" s="13">
        <f>(G17*3600)/($L$3*0.001)</f>
        <v>684.94407374374748</v>
      </c>
      <c r="K17" s="9">
        <v>737127.52346064814</v>
      </c>
      <c r="L17" s="9">
        <v>0</v>
      </c>
      <c r="M17" s="9">
        <v>24107.554349999999</v>
      </c>
      <c r="N17" s="9">
        <v>3561.5164492439026</v>
      </c>
      <c r="O17" s="9">
        <v>0</v>
      </c>
      <c r="P17" s="9">
        <v>11.017914864</v>
      </c>
      <c r="Q17" s="9">
        <v>48.08342631675</v>
      </c>
      <c r="R17" s="9">
        <v>5.4977476473333331</v>
      </c>
      <c r="S17" s="9">
        <v>0</v>
      </c>
      <c r="T17" s="9">
        <v>0</v>
      </c>
      <c r="U17" s="9">
        <v>445.27063475400001</v>
      </c>
      <c r="V17" s="9">
        <v>774.53798600199991</v>
      </c>
      <c r="W17" s="9">
        <v>277.95188983650002</v>
      </c>
      <c r="X17" s="9">
        <v>8.930235850799999</v>
      </c>
      <c r="Y17" s="9">
        <v>131.921308079</v>
      </c>
      <c r="Z17" s="9">
        <v>7.5461588965714279</v>
      </c>
      <c r="AA17" s="9">
        <v>11.173939425</v>
      </c>
      <c r="AB17" s="9">
        <v>11.999162061333333</v>
      </c>
      <c r="AC17" s="9">
        <v>38.552143971</v>
      </c>
      <c r="AD17" s="9">
        <v>10.651902359999999</v>
      </c>
      <c r="AE17" s="9">
        <v>0</v>
      </c>
      <c r="AF17" s="9">
        <v>0</v>
      </c>
      <c r="AG17" s="9"/>
      <c r="AH17" s="9"/>
      <c r="AI17" s="9">
        <f>($O$14*O17)+($P$14*P17)+($Q$14*Q17)+($R$14*R17)+($S$14*S17)+($T$14*T17)+($U$14*U17)+($V$14*V17)+($W$14*W17)+($X$14*X17)+($Y$14*Y17)+($Z$14*Z17)+($AA$14*AA17)+($AB$14*AB17)+($AC$14*AC17)+($AD$14*AD17)+($AE$14*AE17)</f>
        <v>6426.313809893999</v>
      </c>
      <c r="AJ17" s="9">
        <f>($M$14*M17)+($N$14*N17)</f>
        <v>31230.587248487805</v>
      </c>
      <c r="AK17" s="9">
        <f>AI17+AJ17</f>
        <v>37656.901058381802</v>
      </c>
      <c r="AL17" s="9">
        <f t="shared" ref="AL17" si="5">(AK17-M17)/AK17</f>
        <v>0.3598104551241596</v>
      </c>
      <c r="AM17" s="9">
        <f t="shared" ref="AM17" si="6">(AK17-((2*N17)+M17))/AK17</f>
        <v>0.17065434566511165</v>
      </c>
      <c r="AQ17" s="4"/>
      <c r="AW17" s="13"/>
      <c r="AZ17" s="16"/>
      <c r="BB17" s="16"/>
      <c r="BD17" s="13"/>
      <c r="BE17" s="13"/>
      <c r="BH17" s="13">
        <f>(6*O17)/AK17*100</f>
        <v>0</v>
      </c>
      <c r="BI17" s="13">
        <f>(7*P17)/AK17*100</f>
        <v>0.20481080991881875</v>
      </c>
      <c r="BJ17" s="13">
        <f>(8*Q17)/AK17*100</f>
        <v>1.0215057525249529</v>
      </c>
      <c r="BK17" s="13">
        <f>(9*R17)/AK17*100</f>
        <v>0.13139617821787444</v>
      </c>
      <c r="BL17" s="13">
        <f>(10*S17)/AK17*100</f>
        <v>0</v>
      </c>
      <c r="BM17" s="13">
        <f>(1*T17)/AK17*100</f>
        <v>0</v>
      </c>
      <c r="BN17" s="13">
        <f>(2*U17)/AK17*100</f>
        <v>2.3648819857144892</v>
      </c>
      <c r="BO17" s="13">
        <f>(3*V17)/AK17*100</f>
        <v>6.1704863987707288</v>
      </c>
      <c r="BP17" s="13">
        <f>(4*W17)/AK17*100</f>
        <v>2.9524669531948384</v>
      </c>
      <c r="BQ17" s="13">
        <f>(5*X17)/AK17*100</f>
        <v>0.11857369565481382</v>
      </c>
      <c r="BR17" s="13">
        <f>(6*Y17)/AK17*100</f>
        <v>2.1019463265095708</v>
      </c>
      <c r="BS17" s="13">
        <f>(7*Z17)/AK17*100</f>
        <v>0.14027471935118901</v>
      </c>
      <c r="BT17" s="13">
        <f>(8*AA17)/AK17*100</f>
        <v>0.23738415240651603</v>
      </c>
      <c r="BU17" s="13">
        <f>(9*AB17)/AK17*100</f>
        <v>0.28677999388365144</v>
      </c>
      <c r="BV17" s="13">
        <f>(10*AC17)/AK17*100</f>
        <v>1.0237736746109365</v>
      </c>
      <c r="BW17" s="13">
        <f>(11*AD17)/AK17*100</f>
        <v>0.31115392575279288</v>
      </c>
      <c r="BX17" s="13">
        <f>(12*AE17)/AK17*100</f>
        <v>0</v>
      </c>
      <c r="BZ17" s="13">
        <f>SUM(BH17:BL17)+SUM(BP17:BV17)</f>
        <v>8.2189122562731622</v>
      </c>
      <c r="CA17" s="13">
        <f>SUM(BH17:BL17,BQ17:BW17)</f>
        <v>5.577599228831116</v>
      </c>
      <c r="CB17" s="13">
        <f>SUM(BN17:BR17)</f>
        <v>13.70835535984444</v>
      </c>
      <c r="CC17" s="13">
        <f>SUM(BH17:BL17)</f>
        <v>1.3577127406616463</v>
      </c>
      <c r="CD17" s="13"/>
      <c r="CH17" s="13">
        <f>(6*O17)/(AK17-AJ17)*100</f>
        <v>0</v>
      </c>
      <c r="CI17" s="13">
        <f>(7*P17)/(AK17-AJ17)*100</f>
        <v>1.2001499822379853</v>
      </c>
      <c r="CJ17" s="13">
        <f>(8*Q17)/(AK17-AJ17)*100</f>
        <v>5.9858174050225106</v>
      </c>
      <c r="CK17" s="13">
        <f>(9*R17)/(AK17-AJ17)*100</f>
        <v>0.76995506739525654</v>
      </c>
      <c r="CL17" s="13">
        <f>(10*S17)/(AK17-AJ17)</f>
        <v>0</v>
      </c>
      <c r="CM17" s="13">
        <f>(1*T17)/(AK17-AJ17)*100</f>
        <v>0</v>
      </c>
      <c r="CN17" s="13">
        <f>(2*U17)/(AK17-AJ17)*100</f>
        <v>13.857730821313405</v>
      </c>
      <c r="CO17" s="13">
        <f>(3*V17)/(AK17-AJ17)*100</f>
        <v>36.157804096472042</v>
      </c>
      <c r="CP17" s="13">
        <f>(4*W17)/(AK17-AJ17)*100</f>
        <v>17.30086006124154</v>
      </c>
      <c r="CQ17" s="13">
        <f>(5*X17)/(AK17-AJ17)*100</f>
        <v>0.6948179092227762</v>
      </c>
      <c r="CR17" s="13">
        <f>(6*Y17)/(AK17-AJ17)*100</f>
        <v>12.316980961237192</v>
      </c>
      <c r="CS17" s="13">
        <f>(7*Z17)/(AK17-AJ17)*100</f>
        <v>0.8219815253135192</v>
      </c>
      <c r="CT17" s="13">
        <f>(8*AA17)/(AK17-AJ17)*100</f>
        <v>1.3910231906567061</v>
      </c>
      <c r="CU17" s="13">
        <f>(9*AB17)/(AK17-AJ17)*100</f>
        <v>1.6804728456573981</v>
      </c>
      <c r="CV17" s="13">
        <f>(10*AC17)/(AK17-AJ17)*100</f>
        <v>5.9991069704135604</v>
      </c>
      <c r="CW17" s="13">
        <f>(11*AD17)/(AK17-AJ17)*100</f>
        <v>1.8232991638161653</v>
      </c>
      <c r="CX17" s="13">
        <f>(12*AE17)/(AK17-AJ17)*100</f>
        <v>0</v>
      </c>
      <c r="CZ17" s="13">
        <f>SUM(CP17:CV17)</f>
        <v>40.20524346374269</v>
      </c>
      <c r="DA17" s="13">
        <f>SUM(CH17:CL17)</f>
        <v>7.9559224546557523</v>
      </c>
      <c r="DB17" s="13">
        <f t="shared" ref="DB17:DB27" si="7">SUM(CN17:CR17)</f>
        <v>80.328193849486951</v>
      </c>
      <c r="DC17" s="13">
        <f t="shared" ref="DC17:DC27" si="8">SUM(CH17:CL17)</f>
        <v>7.9559224546557523</v>
      </c>
      <c r="DD17" s="13"/>
      <c r="DF17" s="13">
        <f t="shared" si="0"/>
        <v>0</v>
      </c>
      <c r="DG17">
        <f t="shared" ref="DG17:DG27" si="9">100-((AK17*0.1/1000))</f>
        <v>96.234309894161825</v>
      </c>
      <c r="DH17" s="13">
        <f>DG17/100*$CQ$1*0.000001*$CQ$2</f>
        <v>1.0905228353054099E-3</v>
      </c>
      <c r="DI17">
        <f>(EE17*(18/14))+(DK17*(18/46))</f>
        <v>4.1772285319488546E-6</v>
      </c>
      <c r="DJ17" s="4">
        <f t="shared" ref="DJ17:DJ27" si="10">((M17*0.1/1000)/100)*($CQ$1*0.000001)*$CQ$2</f>
        <v>2.7318571256919439E-5</v>
      </c>
      <c r="DK17" s="4">
        <f t="shared" ref="DK17:DK27" si="11">((N17*0.1/1000)/100)*($CQ$1*0.000001)*$CQ$2</f>
        <v>4.0358942881055973E-6</v>
      </c>
      <c r="DL17" s="4">
        <f t="shared" ref="DL17:DL27" si="12">((O17*0.1/1000)/100)*($CQ$1*0.000001)*$CQ$2</f>
        <v>0</v>
      </c>
      <c r="DM17" s="4">
        <f t="shared" ref="DM17:DM27" si="13">((P17*0.1/1000)/100)*($CQ$1*0.000001)*$CQ$2</f>
        <v>1.2485451155473839E-8</v>
      </c>
      <c r="DN17" s="4">
        <f t="shared" ref="DN17:DN27" si="14">((Q17*0.1/1000)/100)*($CQ$1*0.000001)*$CQ$2</f>
        <v>5.4487920634345475E-8</v>
      </c>
      <c r="DO17" s="4">
        <f t="shared" ref="DO17:DO27" si="15">((R17*0.1/1000)/100)*($CQ$1*0.000001)*$CQ$2</f>
        <v>6.2300227005912298E-9</v>
      </c>
      <c r="DP17" s="4">
        <f t="shared" ref="DP17:DP27" si="16">((S17*0.1/1000)/100)*($CQ$1*0.000001)*$CQ$2</f>
        <v>0</v>
      </c>
      <c r="DQ17" s="4">
        <f t="shared" ref="DQ17:DQ27" si="17">((T17*0.1/1000)/100)*($CQ$1*0.000001)*$CQ$2</f>
        <v>0</v>
      </c>
      <c r="DR17" s="4">
        <f t="shared" ref="DR17:DR27" si="18">((U17*0.1/1000)/100)*($CQ$1*0.000001)*$CQ$2</f>
        <v>5.045786639133263E-7</v>
      </c>
      <c r="DS17" s="4">
        <f t="shared" ref="DS17:DS27" si="19">((V17*0.1/1000)/100)*($CQ$1*0.000001)*$CQ$2</f>
        <v>8.777029330553602E-7</v>
      </c>
      <c r="DT17" s="4">
        <f t="shared" ref="DT17:DT27" si="20">((W17*0.1/1000)/100)*($CQ$1*0.000001)*$CQ$2</f>
        <v>3.1497382099623257E-7</v>
      </c>
      <c r="DU17" s="4">
        <f t="shared" ref="DU17:DU27" si="21">((X17*0.1/1000)/100)*($CQ$1*0.000001)*$CQ$2</f>
        <v>1.0119702765750537E-8</v>
      </c>
      <c r="DV17" s="4">
        <f t="shared" ref="DV17:DV27" si="22">((Y17*0.1/1000)/100)*($CQ$1*0.000001)*$CQ$2</f>
        <v>1.494926280260438E-7</v>
      </c>
      <c r="DW17" s="4">
        <f t="shared" ref="DW17:DW27" si="23">((Z17*0.1/1000)/100)*($CQ$1*0.000001)*$CQ$2</f>
        <v>8.5512730382799345E-9</v>
      </c>
      <c r="DX17" s="4">
        <f t="shared" ref="DX17:DX27" si="24">((AA17*0.1/1000)/100)*($CQ$1*0.000001)*$CQ$2</f>
        <v>1.2662257480396966E-8</v>
      </c>
      <c r="DY17" s="4">
        <f t="shared" ref="DY17:DY27" si="25">((AB17*0.1/1000)/100)*($CQ$1*0.000001)*$CQ$2</f>
        <v>1.3597396029342937E-8</v>
      </c>
      <c r="DZ17" s="4">
        <f t="shared" ref="DZ17:DZ27" si="26">((AC17*0.1/1000)/100)*($CQ$1*0.000001)*$CQ$2</f>
        <v>4.368711470638168E-8</v>
      </c>
      <c r="EA17" s="4">
        <f t="shared" ref="EA17:EA27" si="27">((AD17*0.1/1000)/100)*($CQ$1*0.000001)*$CQ$2</f>
        <v>1.2070687445879732E-8</v>
      </c>
      <c r="EB17" s="4">
        <f t="shared" ref="EB17:EB27" si="28">((AE17*0.1/1000)/100)*($CQ$1*0.000001)*$CQ$2</f>
        <v>0</v>
      </c>
      <c r="EC17" s="14"/>
      <c r="ED17" s="14"/>
      <c r="EE17" s="4">
        <f>SUM(DL17:EB17)</f>
        <v>2.0206398719474052E-6</v>
      </c>
      <c r="EF17" s="14"/>
      <c r="EG17" s="14"/>
      <c r="EH17" s="14">
        <f>SUM(DH17:EB17)</f>
        <v>1.1280751692543313E-3</v>
      </c>
      <c r="EI17" s="14"/>
      <c r="EJ17" s="4">
        <f>SUM(DR17:DV17)</f>
        <v>1.8568677487567135E-6</v>
      </c>
      <c r="EK17" s="4">
        <f>SUM(DW17:DZ17)</f>
        <v>7.8498041254401511E-8</v>
      </c>
      <c r="EL17" s="4">
        <f>SUM(DL17:DP17)</f>
        <v>7.320339449041054E-8</v>
      </c>
      <c r="EM17" s="4"/>
      <c r="EN17" s="4">
        <f>SUM(DJ17:EB17)</f>
        <v>3.3375105416972438E-5</v>
      </c>
      <c r="EO17" s="4"/>
      <c r="EP17" s="4">
        <f>SUM(DT17:DZ17,DL17:DP17)*100</f>
        <v>6.2628758753283887E-5</v>
      </c>
      <c r="ER17" s="13">
        <f>SUM(ET17:FN17)</f>
        <v>99.999999999999972</v>
      </c>
      <c r="ES17" s="13"/>
      <c r="ET17" s="13">
        <f t="shared" ref="ET17:FN17" si="29">(DH17/$EH$17)*100</f>
        <v>96.671114215398973</v>
      </c>
      <c r="EU17" s="13">
        <f t="shared" si="29"/>
        <v>0.37029700199057153</v>
      </c>
      <c r="EV17" s="13">
        <f t="shared" si="29"/>
        <v>2.4216977734717164</v>
      </c>
      <c r="EW17" s="13">
        <f t="shared" si="29"/>
        <v>0.35776820535579756</v>
      </c>
      <c r="EX17" s="13">
        <f t="shared" si="29"/>
        <v>0</v>
      </c>
      <c r="EY17" s="13">
        <f t="shared" si="29"/>
        <v>1.1067924811896041E-3</v>
      </c>
      <c r="EZ17" s="13">
        <f t="shared" si="29"/>
        <v>4.8301675384241037E-3</v>
      </c>
      <c r="FA17" s="13">
        <f t="shared" si="29"/>
        <v>5.5227017404428245E-4</v>
      </c>
      <c r="FB17" s="13">
        <f t="shared" si="29"/>
        <v>0</v>
      </c>
      <c r="FC17" s="13">
        <f t="shared" si="29"/>
        <v>0</v>
      </c>
      <c r="FD17" s="13">
        <f t="shared" si="29"/>
        <v>4.4729170330631222E-2</v>
      </c>
      <c r="FE17" s="13">
        <f t="shared" si="29"/>
        <v>7.7805358807386066E-2</v>
      </c>
      <c r="FF17" s="13">
        <f t="shared" si="29"/>
        <v>2.7921350418911649E-2</v>
      </c>
      <c r="FG17" s="13">
        <f t="shared" si="29"/>
        <v>8.9707698933217013E-4</v>
      </c>
      <c r="FH17" s="13">
        <f t="shared" si="29"/>
        <v>1.3252009449411061E-2</v>
      </c>
      <c r="FI17" s="13">
        <f t="shared" si="29"/>
        <v>7.5804106599850168E-4</v>
      </c>
      <c r="FJ17" s="13">
        <f t="shared" si="29"/>
        <v>1.1224657563171825E-3</v>
      </c>
      <c r="FK17" s="13">
        <f t="shared" si="29"/>
        <v>1.2053625857513508E-3</v>
      </c>
      <c r="FL17" s="13">
        <f t="shared" si="29"/>
        <v>3.8727130865985897E-3</v>
      </c>
      <c r="FM17" s="13">
        <f t="shared" si="29"/>
        <v>1.0700250989354348E-3</v>
      </c>
      <c r="FN17" s="13">
        <f t="shared" si="29"/>
        <v>0</v>
      </c>
      <c r="FO17" s="14"/>
      <c r="FP17" s="14"/>
      <c r="FQ17" s="14"/>
      <c r="FR17" s="14">
        <f>SUM(EX17:FN17)</f>
        <v>0.17912280378293124</v>
      </c>
      <c r="FS17" s="14"/>
      <c r="FT17" s="26">
        <f>SUM(FC17:FH17)</f>
        <v>0.16460496599567218</v>
      </c>
      <c r="FU17" s="14">
        <f>SUM(FI17:FL17)</f>
        <v>6.958582494665624E-3</v>
      </c>
      <c r="FV17" s="14">
        <f>SUM(EX17:FB17)</f>
        <v>6.4892301936579902E-3</v>
      </c>
      <c r="FW17" s="13"/>
      <c r="FX17" s="14">
        <f>SUM(ET17:FN17)</f>
        <v>99.999999999999972</v>
      </c>
      <c r="FY17" s="13"/>
      <c r="FZ17" s="14"/>
    </row>
    <row r="18" spans="1:182" x14ac:dyDescent="0.25">
      <c r="A18" s="9" t="s">
        <v>93</v>
      </c>
      <c r="B18" s="9"/>
      <c r="C18" s="9">
        <v>1200</v>
      </c>
      <c r="D18" s="9">
        <f t="shared" si="1"/>
        <v>1290.3599999999999</v>
      </c>
      <c r="E18" s="3">
        <f t="shared" ref="E18:E27" si="30">(((D18/32)/(1000*1000*60))/((PI()*($L$13^2))/2))</f>
        <v>10.69620689416969</v>
      </c>
      <c r="F18" s="13">
        <f t="shared" ref="F18:F27" si="31">E18*($L$6+273)/($L$10+273)</f>
        <v>23.473245846249522</v>
      </c>
      <c r="G18" s="9">
        <f t="shared" si="2"/>
        <v>3.4338529563686535E-2</v>
      </c>
      <c r="H18" s="16">
        <f t="shared" si="3"/>
        <v>0.70362399560813138</v>
      </c>
      <c r="I18" s="3">
        <f t="shared" si="4"/>
        <v>3.0659437470885487</v>
      </c>
      <c r="J18" s="13">
        <f t="shared" ref="J18:J27" si="32">(G18*3600)/($L$3*0.001)</f>
        <v>1174.1898407035669</v>
      </c>
      <c r="K18" s="9">
        <v>737127.7585069444</v>
      </c>
      <c r="L18" s="9">
        <v>5.6411111103370786</v>
      </c>
      <c r="M18" s="9">
        <v>34106.241702059997</v>
      </c>
      <c r="N18" s="9">
        <v>1975.3859649512196</v>
      </c>
      <c r="O18" s="9">
        <v>0</v>
      </c>
      <c r="P18" s="9">
        <v>3.418798114285714</v>
      </c>
      <c r="Q18" s="9">
        <v>20.999087579249998</v>
      </c>
      <c r="R18" s="9">
        <v>0</v>
      </c>
      <c r="S18" s="9">
        <v>5.8789585337999997</v>
      </c>
      <c r="T18" s="9">
        <v>0</v>
      </c>
      <c r="U18" s="9">
        <v>230.52922167</v>
      </c>
      <c r="V18" s="9">
        <v>363.71319467999996</v>
      </c>
      <c r="W18" s="9">
        <v>114.29854898550001</v>
      </c>
      <c r="X18" s="9">
        <v>28.832869626000001</v>
      </c>
      <c r="Y18" s="9">
        <v>47.486212003999995</v>
      </c>
      <c r="Z18" s="9">
        <v>0</v>
      </c>
      <c r="AA18" s="9">
        <v>0</v>
      </c>
      <c r="AB18" s="9">
        <v>3.6366627</v>
      </c>
      <c r="AC18" s="9">
        <v>15.512595337799999</v>
      </c>
      <c r="AD18" s="9">
        <v>0</v>
      </c>
      <c r="AE18" s="9">
        <v>0</v>
      </c>
      <c r="AF18" s="9">
        <v>0</v>
      </c>
      <c r="AG18" s="9"/>
      <c r="AH18" s="9"/>
      <c r="AI18" s="26">
        <f t="shared" ref="AI18:AI27" si="33">($O$14*O18)+($P$14*P18)+($Q$14*Q18)+($R$14*R18)+($S$14*S18)+($T$14*T18)+($U$14*U18)+($V$14*V18)+($W$14*W18)+($X$14*X18)+($Y$14*Y18)+($Z$14*Z18)+($AA$14*AA18)+($AB$14*AB18)+($AC$14*AC18)+($AD$14*AD18)+($AE$14*AE18)</f>
        <v>2877.043633926</v>
      </c>
      <c r="AJ18" s="26">
        <f t="shared" ref="AJ18:AJ27" si="34">($M$14*M18)+($N$14*N18)</f>
        <v>38057.013631962436</v>
      </c>
      <c r="AK18" s="26">
        <f t="shared" ref="AK18:AK27" si="35">AI18+AJ18</f>
        <v>40934.057265888434</v>
      </c>
      <c r="AL18" s="9">
        <f t="shared" ref="AL18:AL23" si="36">(AK18-M18)/AK18</f>
        <v>0.16680036184730357</v>
      </c>
      <c r="AM18" s="9">
        <f t="shared" ref="AM18:AM23" si="37">(AK18-((2*N18)+M18))/AK18</f>
        <v>7.02848392290574E-2</v>
      </c>
      <c r="AQ18" s="4"/>
      <c r="AT18" s="3"/>
      <c r="AU18" s="13"/>
      <c r="AW18" s="13"/>
      <c r="AZ18" s="8"/>
      <c r="BB18" s="13"/>
      <c r="BD18" s="13"/>
      <c r="BE18" s="13"/>
      <c r="BH18" s="13">
        <f t="shared" ref="BH18:BH27" si="38">(6*O18)/AK18*100</f>
        <v>0</v>
      </c>
      <c r="BI18" s="13">
        <f t="shared" ref="BI18:BI27" si="39">(7*P18)/AK18*100</f>
        <v>5.8463754629920116E-2</v>
      </c>
      <c r="BJ18" s="13">
        <f t="shared" ref="BJ18:BJ27" si="40">(8*Q18)/AK18*100</f>
        <v>0.41039836228008919</v>
      </c>
      <c r="BK18" s="13">
        <f t="shared" ref="BK18:BK27" si="41">(9*R18)/AK18*100</f>
        <v>0</v>
      </c>
      <c r="BL18" s="13">
        <f t="shared" ref="BL18:BL27" si="42">(10*S18)/AK18*100</f>
        <v>0.14362022546685374</v>
      </c>
      <c r="BM18" s="13">
        <f t="shared" ref="BM18:BM27" si="43">(1*T18)/AK18*100</f>
        <v>0</v>
      </c>
      <c r="BN18" s="13">
        <f t="shared" ref="BN18:BN27" si="44">(2*U18)/AK18*100</f>
        <v>1.126344355129961</v>
      </c>
      <c r="BO18" s="13">
        <f t="shared" ref="BO18:BO27" si="45">(3*V18)/AK18*100</f>
        <v>2.6656033066853571</v>
      </c>
      <c r="BP18" s="13">
        <f t="shared" ref="BP18:BP27" si="46">(4*W18)/AK18*100</f>
        <v>1.1169041782794238</v>
      </c>
      <c r="BQ18" s="13">
        <f t="shared" ref="BQ18:BQ27" si="47">(5*X18)/AK18*100</f>
        <v>0.3521868042387688</v>
      </c>
      <c r="BR18" s="13">
        <f t="shared" ref="BR18:BR27" si="48">(6*Y18)/AK18*100</f>
        <v>0.69603965757244901</v>
      </c>
      <c r="BS18" s="13">
        <f t="shared" ref="BS18:BS27" si="49">(7*Z18)/AK18*100</f>
        <v>0</v>
      </c>
      <c r="BT18" s="13">
        <f t="shared" ref="BT18:BT27" si="50">(8*AA18)/AK18*100</f>
        <v>0</v>
      </c>
      <c r="BU18" s="13">
        <f t="shared" ref="BU18:BU27" si="51">(9*AB18)/AK18*100</f>
        <v>7.9957782067390737E-2</v>
      </c>
      <c r="BV18" s="13">
        <f t="shared" ref="BV18:BV27" si="52">(10*AC18)/AK18*100</f>
        <v>0.37896549655553213</v>
      </c>
      <c r="BW18" s="13">
        <f t="shared" ref="BW18:BW27" si="53">(11*AD18)/AK18*100</f>
        <v>0</v>
      </c>
      <c r="BX18" s="13">
        <f t="shared" ref="BX18:BX26" si="54">(12*AE18)/AK18*100</f>
        <v>0</v>
      </c>
      <c r="BZ18" s="26">
        <f t="shared" ref="BZ18:BZ27" si="55">SUM(BH18:BL18)+SUM(BP18:BV18)</f>
        <v>3.2365362610904276</v>
      </c>
      <c r="CA18" s="26">
        <f t="shared" ref="CA18:CA27" si="56">SUM(BH18:BL18,BQ18:BW18)</f>
        <v>2.1196320828110036</v>
      </c>
      <c r="CB18" s="26">
        <f t="shared" ref="CB18:CB27" si="57">SUM(BN18:BR18)</f>
        <v>5.957078301905959</v>
      </c>
      <c r="CC18" s="26">
        <f t="shared" ref="CC18:CC27" si="58">SUM(BH18:BL18)</f>
        <v>0.61248234237686305</v>
      </c>
      <c r="CD18" s="13"/>
      <c r="CE18" s="13"/>
      <c r="CG18" s="13"/>
      <c r="CH18" s="13">
        <f t="shared" ref="CH18:CH27" si="59">(6*O18)/(AK18-AJ18)*100</f>
        <v>0</v>
      </c>
      <c r="CI18" s="13">
        <f t="shared" ref="CI18:CI27" si="60">(7*P18)/(AK18-AJ18)*100</f>
        <v>0.83181174306150818</v>
      </c>
      <c r="CJ18" s="13">
        <f t="shared" ref="CJ18:CJ27" si="61">(8*Q18)/(AK18-AJ18)*100</f>
        <v>5.8390737857791226</v>
      </c>
      <c r="CK18" s="13">
        <f t="shared" ref="CK18:CK27" si="62">(9*R18)/(AK18-AJ18)*100</f>
        <v>0</v>
      </c>
      <c r="CL18" s="13">
        <f t="shared" ref="CL18:CL27" si="63">(10*S18)/(AK18-AJ18)</f>
        <v>2.0434026319502165E-2</v>
      </c>
      <c r="CM18" s="13">
        <f t="shared" ref="CM18:CM27" si="64">(1*T18)/(AK18-AJ18)*100</f>
        <v>0</v>
      </c>
      <c r="CN18" s="13">
        <f t="shared" ref="CN18:CN27" si="65">(2*U18)/(AK18-AJ18)*100</f>
        <v>16.025424081276174</v>
      </c>
      <c r="CO18" s="13">
        <f t="shared" ref="CO18:CO27" si="66">(3*V18)/(AK18-AJ18)*100</f>
        <v>37.925722473351463</v>
      </c>
      <c r="CP18" s="13">
        <f t="shared" ref="CP18:CP27" si="67">(4*W18)/(AK18-AJ18)*100</f>
        <v>15.891110949823009</v>
      </c>
      <c r="CQ18" s="13">
        <f t="shared" ref="CQ18:CQ27" si="68">(5*X18)/(AK18-AJ18)*100</f>
        <v>5.0108502502367038</v>
      </c>
      <c r="CR18" s="13">
        <f t="shared" ref="CR18:CR27" si="69">(6*Y18)/(AK18-AJ18)*100</f>
        <v>9.903126552001698</v>
      </c>
      <c r="CS18" s="13">
        <f t="shared" ref="CS18:CS27" si="70">(7*Z18)/(AK18-AJ18)*100</f>
        <v>0</v>
      </c>
      <c r="CT18" s="13">
        <f t="shared" ref="CT18:CT27" si="71">(8*AA18)/(AK18-AJ18)*100</f>
        <v>0</v>
      </c>
      <c r="CU18" s="13">
        <f t="shared" ref="CU18:CU27" si="72">(9*AB18)/(AK18-AJ18)*100</f>
        <v>1.137624883892945</v>
      </c>
      <c r="CV18" s="13">
        <f t="shared" ref="CV18:CV27" si="73">(10*AC18)/(AK18-AJ18)*100</f>
        <v>5.3918526486272293</v>
      </c>
      <c r="CW18" s="13">
        <f t="shared" ref="CW18:CW27" si="74">(11*AD18)/(AK18-AJ18)*100</f>
        <v>0</v>
      </c>
      <c r="CX18" s="13">
        <f t="shared" ref="CX18:CX27" si="75">(12*AE18)/(AK18-AJ18)*100</f>
        <v>0</v>
      </c>
      <c r="CZ18" s="26">
        <f t="shared" ref="CZ18:CZ27" si="76">SUM(CP18:CV18)</f>
        <v>37.334565284581586</v>
      </c>
      <c r="DA18" s="26">
        <f t="shared" ref="DA18:DA27" si="77">SUM(CH18:CL18)</f>
        <v>6.691319555160133</v>
      </c>
      <c r="DB18" s="13">
        <f t="shared" si="7"/>
        <v>84.756234306689052</v>
      </c>
      <c r="DC18" s="13">
        <f t="shared" si="8"/>
        <v>6.691319555160133</v>
      </c>
      <c r="DD18" s="13"/>
      <c r="DF18" s="13">
        <f t="shared" si="0"/>
        <v>0</v>
      </c>
      <c r="DG18" s="13">
        <f t="shared" si="9"/>
        <v>95.906594273411159</v>
      </c>
      <c r="DH18" s="13">
        <f t="shared" ref="DH18:DH27" si="78">DG18/100*$CQ$1*0.000001*$CQ$2</f>
        <v>1.0868091767536113E-3</v>
      </c>
      <c r="DI18" s="13">
        <f>(EE18*(18/14))+(DK18*(18/46))</f>
        <v>2.0914895203626194E-6</v>
      </c>
      <c r="DJ18" s="4">
        <f t="shared" si="10"/>
        <v>3.8649038418260098E-5</v>
      </c>
      <c r="DK18" s="4">
        <f t="shared" si="11"/>
        <v>2.238498416718843E-6</v>
      </c>
      <c r="DL18" s="4">
        <f t="shared" si="12"/>
        <v>0</v>
      </c>
      <c r="DM18" s="4">
        <f t="shared" si="13"/>
        <v>3.874166518186698E-9</v>
      </c>
      <c r="DN18" s="4">
        <f t="shared" si="14"/>
        <v>2.379607080981373E-8</v>
      </c>
      <c r="DO18" s="4">
        <f t="shared" si="15"/>
        <v>0</v>
      </c>
      <c r="DP18" s="4">
        <f t="shared" si="16"/>
        <v>6.6620091482689086E-9</v>
      </c>
      <c r="DQ18" s="4">
        <f t="shared" si="17"/>
        <v>0</v>
      </c>
      <c r="DR18" s="4">
        <f t="shared" si="18"/>
        <v>2.612346685010822E-7</v>
      </c>
      <c r="DS18" s="4">
        <f t="shared" si="19"/>
        <v>4.1215814270050127E-7</v>
      </c>
      <c r="DT18" s="4">
        <f t="shared" si="20"/>
        <v>1.295225973439682E-7</v>
      </c>
      <c r="DU18" s="4">
        <f t="shared" si="21"/>
        <v>3.2673277097448464E-8</v>
      </c>
      <c r="DV18" s="4">
        <f t="shared" si="22"/>
        <v>5.3811160083621544E-8</v>
      </c>
      <c r="DW18" s="4">
        <f t="shared" si="23"/>
        <v>0</v>
      </c>
      <c r="DX18" s="4">
        <f t="shared" si="24"/>
        <v>0</v>
      </c>
      <c r="DY18" s="4">
        <f t="shared" si="25"/>
        <v>4.1210496786593799E-9</v>
      </c>
      <c r="DZ18" s="4">
        <f t="shared" si="26"/>
        <v>1.7578802684124015E-8</v>
      </c>
      <c r="EA18" s="4">
        <f t="shared" si="27"/>
        <v>0</v>
      </c>
      <c r="EB18" s="4">
        <f t="shared" si="28"/>
        <v>0</v>
      </c>
      <c r="EC18" s="14"/>
      <c r="ED18" s="14"/>
      <c r="EE18" s="4">
        <f t="shared" ref="EE18:EE27" si="79">SUM(DL18:EB18)</f>
        <v>9.4543194456567446E-7</v>
      </c>
      <c r="EF18" s="14"/>
      <c r="EG18" s="14"/>
      <c r="EH18" s="14">
        <f t="shared" ref="EH18:EH27" si="80">SUM(DH18:EB18)</f>
        <v>1.1307336350535188E-3</v>
      </c>
      <c r="EI18" s="14"/>
      <c r="EJ18" s="4">
        <f t="shared" ref="EJ18:EJ27" si="81">SUM(DR18:DV18)</f>
        <v>8.8939984572662179E-7</v>
      </c>
      <c r="EK18" s="4">
        <f t="shared" ref="EK18:EK27" si="82">SUM(DW18:DZ18)</f>
        <v>2.1699852362783396E-8</v>
      </c>
      <c r="EL18" s="4">
        <f t="shared" ref="EL18:EL27" si="83">SUM(DL18:DP18)</f>
        <v>3.433224647626934E-8</v>
      </c>
      <c r="EM18" s="4"/>
      <c r="EN18" s="4">
        <f t="shared" ref="EN18:EN27" si="84">SUM(DJ18:EB18)</f>
        <v>4.1832968779544618E-5</v>
      </c>
      <c r="EO18" s="4"/>
      <c r="EP18" s="4">
        <f t="shared" ref="EP18:EP27" si="85">SUM(DT18:DZ18,DL18:DP18)*100</f>
        <v>2.7203913336409094E-5</v>
      </c>
      <c r="ER18" s="13">
        <f t="shared" ref="ER18:ER27" si="86">SUM(ET18:FN18)</f>
        <v>99.999999999999972</v>
      </c>
      <c r="ES18" s="13"/>
      <c r="ET18" s="13">
        <f t="shared" ref="ET18:FN18" si="87">DH18/$EH$18*100</f>
        <v>96.115401811866292</v>
      </c>
      <c r="EU18" s="13">
        <f t="shared" si="87"/>
        <v>0.18496748089249393</v>
      </c>
      <c r="EV18" s="13">
        <f t="shared" si="87"/>
        <v>3.4180497705306871</v>
      </c>
      <c r="EW18" s="13">
        <f t="shared" si="87"/>
        <v>0.19796867691239173</v>
      </c>
      <c r="EX18" s="13">
        <f t="shared" si="87"/>
        <v>0</v>
      </c>
      <c r="EY18" s="13">
        <f t="shared" si="87"/>
        <v>3.4262415108960034E-4</v>
      </c>
      <c r="EZ18" s="13">
        <f t="shared" si="87"/>
        <v>2.1044806727348693E-3</v>
      </c>
      <c r="FA18" s="13">
        <f t="shared" si="87"/>
        <v>0</v>
      </c>
      <c r="FB18" s="13">
        <f t="shared" si="87"/>
        <v>5.8917581840161584E-4</v>
      </c>
      <c r="FC18" s="13">
        <f t="shared" si="87"/>
        <v>0</v>
      </c>
      <c r="FD18" s="13">
        <f t="shared" si="87"/>
        <v>2.3103112917368704E-2</v>
      </c>
      <c r="FE18" s="13">
        <f t="shared" si="87"/>
        <v>3.6450506991506752E-2</v>
      </c>
      <c r="FF18" s="13">
        <f t="shared" si="87"/>
        <v>1.1454739943049255E-2</v>
      </c>
      <c r="FG18" s="13">
        <f t="shared" si="87"/>
        <v>2.8895644459981068E-3</v>
      </c>
      <c r="FH18" s="13">
        <f t="shared" si="87"/>
        <v>4.7589598836930867E-3</v>
      </c>
      <c r="FI18" s="13">
        <f t="shared" si="87"/>
        <v>0</v>
      </c>
      <c r="FJ18" s="13">
        <f t="shared" si="87"/>
        <v>0</v>
      </c>
      <c r="FK18" s="13">
        <f t="shared" si="87"/>
        <v>3.6445804307080036E-4</v>
      </c>
      <c r="FL18" s="13">
        <f t="shared" si="87"/>
        <v>1.5546369312072327E-3</v>
      </c>
      <c r="FM18" s="13">
        <f t="shared" si="87"/>
        <v>0</v>
      </c>
      <c r="FN18" s="13">
        <f t="shared" si="87"/>
        <v>0</v>
      </c>
      <c r="FO18" s="14"/>
      <c r="FP18" s="14"/>
      <c r="FQ18" s="14"/>
      <c r="FR18" s="14">
        <f t="shared" ref="FR18:FR27" si="88">SUM(EX18:FN18)</f>
        <v>8.3612259798120023E-2</v>
      </c>
      <c r="FS18" s="14"/>
      <c r="FT18" s="26">
        <f t="shared" ref="FT18:FT27" si="89">SUM(FC18:FH18)</f>
        <v>7.8656884181615913E-2</v>
      </c>
      <c r="FU18" s="14">
        <f t="shared" ref="FU18:FU27" si="90">SUM(FI18:FL18)</f>
        <v>1.9190949742780331E-3</v>
      </c>
      <c r="FV18" s="14">
        <f t="shared" ref="FV18:FV27" si="91">SUM(EX18:FB18)</f>
        <v>3.0362806422260854E-3</v>
      </c>
      <c r="FW18" s="13"/>
      <c r="FX18" s="14">
        <f t="shared" ref="FX18:FX27" si="92">SUM(ET18:FN18)</f>
        <v>99.999999999999972</v>
      </c>
      <c r="FY18" s="13"/>
      <c r="FZ18" s="14"/>
    </row>
    <row r="19" spans="1:182" x14ac:dyDescent="0.25">
      <c r="A19" s="9" t="s">
        <v>85</v>
      </c>
      <c r="B19" s="9"/>
      <c r="C19" s="9">
        <v>930</v>
      </c>
      <c r="D19" s="9">
        <f t="shared" si="1"/>
        <v>1000.0289999999999</v>
      </c>
      <c r="E19" s="3">
        <f t="shared" si="30"/>
        <v>8.2895603429815097</v>
      </c>
      <c r="F19" s="13">
        <f t="shared" si="31"/>
        <v>18.19176553084338</v>
      </c>
      <c r="G19" s="9">
        <f t="shared" si="2"/>
        <v>2.6612360411857067E-2</v>
      </c>
      <c r="H19" s="16">
        <f t="shared" si="3"/>
        <v>0.54530859659630182</v>
      </c>
      <c r="I19" s="3">
        <f t="shared" si="4"/>
        <v>3.9560564478561915</v>
      </c>
      <c r="J19" s="13">
        <f t="shared" si="32"/>
        <v>909.99712654526456</v>
      </c>
      <c r="K19" s="9">
        <v>737127.57045138883</v>
      </c>
      <c r="L19" s="9">
        <v>1.1277777766808867</v>
      </c>
      <c r="M19" s="9">
        <v>31819.663634302498</v>
      </c>
      <c r="N19" s="9">
        <v>2471.9120270926828</v>
      </c>
      <c r="O19" s="9">
        <v>0</v>
      </c>
      <c r="P19" s="9">
        <v>5.5019187299999999</v>
      </c>
      <c r="Q19" s="9">
        <v>34.796116616249996</v>
      </c>
      <c r="R19" s="9">
        <v>3.7748298133333336</v>
      </c>
      <c r="S19" s="9">
        <v>0</v>
      </c>
      <c r="T19" s="9">
        <v>0</v>
      </c>
      <c r="U19" s="9">
        <v>329.75614999800001</v>
      </c>
      <c r="V19" s="9">
        <v>588.87501503599992</v>
      </c>
      <c r="W19" s="9">
        <v>202.16442572700001</v>
      </c>
      <c r="X19" s="9">
        <v>25.834851820800001</v>
      </c>
      <c r="Y19" s="9">
        <v>95.734950057999995</v>
      </c>
      <c r="Z19" s="9">
        <v>0</v>
      </c>
      <c r="AA19" s="9">
        <v>11.75844497025</v>
      </c>
      <c r="AB19" s="9">
        <v>8.7324222553333328</v>
      </c>
      <c r="AC19" s="9">
        <v>26.558195763000001</v>
      </c>
      <c r="AD19" s="9">
        <v>7.6346454359999996</v>
      </c>
      <c r="AE19" s="9">
        <v>0</v>
      </c>
      <c r="AF19" s="9">
        <v>0</v>
      </c>
      <c r="AG19" s="9"/>
      <c r="AH19" s="9"/>
      <c r="AI19" s="26">
        <f t="shared" si="33"/>
        <v>4811.4572573100004</v>
      </c>
      <c r="AJ19" s="26">
        <f t="shared" si="34"/>
        <v>36763.487688487861</v>
      </c>
      <c r="AK19" s="26">
        <f t="shared" si="35"/>
        <v>41574.944945797863</v>
      </c>
      <c r="AL19" s="9">
        <f t="shared" si="36"/>
        <v>0.2346432767190319</v>
      </c>
      <c r="AM19" s="9">
        <f t="shared" si="37"/>
        <v>0.11572973250073572</v>
      </c>
      <c r="AQ19" s="4"/>
      <c r="AT19" s="3"/>
      <c r="AU19" s="13"/>
      <c r="AW19" s="13"/>
      <c r="AX19" s="13"/>
      <c r="AZ19" s="13"/>
      <c r="BB19" s="13"/>
      <c r="BD19" s="13"/>
      <c r="BE19" s="13"/>
      <c r="BH19" s="13">
        <f t="shared" si="38"/>
        <v>0</v>
      </c>
      <c r="BI19" s="13">
        <f t="shared" si="39"/>
        <v>9.2636156608771877E-2</v>
      </c>
      <c r="BJ19" s="13">
        <f t="shared" si="40"/>
        <v>0.66955935430080649</v>
      </c>
      <c r="BK19" s="13">
        <f t="shared" si="41"/>
        <v>8.1716207596406756E-2</v>
      </c>
      <c r="BL19" s="13">
        <f t="shared" si="42"/>
        <v>0</v>
      </c>
      <c r="BM19" s="13">
        <f t="shared" si="43"/>
        <v>0</v>
      </c>
      <c r="BN19" s="13">
        <f t="shared" si="44"/>
        <v>1.586321523349749</v>
      </c>
      <c r="BO19" s="13">
        <f t="shared" si="45"/>
        <v>4.2492540817821558</v>
      </c>
      <c r="BP19" s="13">
        <f t="shared" si="46"/>
        <v>1.9450601894055766</v>
      </c>
      <c r="BQ19" s="13">
        <f t="shared" si="47"/>
        <v>0.3107021771704262</v>
      </c>
      <c r="BR19" s="13">
        <f t="shared" si="48"/>
        <v>1.3816246806745509</v>
      </c>
      <c r="BS19" s="13">
        <f t="shared" si="49"/>
        <v>0</v>
      </c>
      <c r="BT19" s="13">
        <f t="shared" si="50"/>
        <v>0.226260214859305</v>
      </c>
      <c r="BU19" s="13">
        <f t="shared" si="51"/>
        <v>0.18903645068072078</v>
      </c>
      <c r="BV19" s="13">
        <f t="shared" si="52"/>
        <v>0.63880290876210388</v>
      </c>
      <c r="BW19" s="13">
        <f t="shared" si="53"/>
        <v>0.20199930488299608</v>
      </c>
      <c r="BX19" s="13">
        <f t="shared" si="54"/>
        <v>0</v>
      </c>
      <c r="BZ19" s="26">
        <f t="shared" si="55"/>
        <v>5.5353983400586682</v>
      </c>
      <c r="CA19" s="26">
        <f t="shared" si="56"/>
        <v>3.7923374555360883</v>
      </c>
      <c r="CB19" s="26">
        <f t="shared" si="57"/>
        <v>9.4729626523824599</v>
      </c>
      <c r="CC19" s="26">
        <f t="shared" si="58"/>
        <v>0.84391171850598512</v>
      </c>
      <c r="CD19" s="13"/>
      <c r="CE19" s="13"/>
      <c r="CG19" s="13"/>
      <c r="CH19" s="13">
        <f t="shared" si="59"/>
        <v>0</v>
      </c>
      <c r="CI19" s="13">
        <f t="shared" si="60"/>
        <v>0.80045252509490572</v>
      </c>
      <c r="CJ19" s="13">
        <f t="shared" si="61"/>
        <v>5.7855430910682344</v>
      </c>
      <c r="CK19" s="13">
        <f t="shared" si="62"/>
        <v>0.70609519118941433</v>
      </c>
      <c r="CL19" s="13">
        <f t="shared" si="63"/>
        <v>0</v>
      </c>
      <c r="CM19" s="13">
        <f t="shared" si="64"/>
        <v>0</v>
      </c>
      <c r="CN19" s="13">
        <f t="shared" si="65"/>
        <v>13.70712166244456</v>
      </c>
      <c r="CO19" s="13">
        <f t="shared" si="66"/>
        <v>36.717047468809646</v>
      </c>
      <c r="CP19" s="13">
        <f t="shared" si="67"/>
        <v>16.806918562550131</v>
      </c>
      <c r="CQ19" s="13">
        <f t="shared" si="68"/>
        <v>2.6847221578815192</v>
      </c>
      <c r="CR19" s="13">
        <f t="shared" si="69"/>
        <v>11.938372713907096</v>
      </c>
      <c r="CS19" s="13">
        <f t="shared" si="70"/>
        <v>0</v>
      </c>
      <c r="CT19" s="13">
        <f t="shared" si="71"/>
        <v>1.9550742058257724</v>
      </c>
      <c r="CU19" s="13">
        <f t="shared" si="72"/>
        <v>1.6334302913861745</v>
      </c>
      <c r="CV19" s="13">
        <f t="shared" si="73"/>
        <v>5.5197821247711154</v>
      </c>
      <c r="CW19" s="13">
        <f t="shared" si="74"/>
        <v>1.7454400050714014</v>
      </c>
      <c r="CX19" s="13">
        <f t="shared" si="75"/>
        <v>0</v>
      </c>
      <c r="CZ19" s="26">
        <f t="shared" si="76"/>
        <v>40.538300056321816</v>
      </c>
      <c r="DA19" s="26">
        <f t="shared" si="77"/>
        <v>7.2920908073525545</v>
      </c>
      <c r="DB19" s="13">
        <f t="shared" si="7"/>
        <v>81.854182565592964</v>
      </c>
      <c r="DC19" s="13">
        <f t="shared" si="8"/>
        <v>7.2920908073525545</v>
      </c>
      <c r="DD19" s="13"/>
      <c r="DF19" s="13">
        <f t="shared" si="0"/>
        <v>0</v>
      </c>
      <c r="DG19" s="13">
        <f t="shared" si="9"/>
        <v>95.84250550542022</v>
      </c>
      <c r="DH19" s="13">
        <f t="shared" si="78"/>
        <v>1.0860829257412898E-3</v>
      </c>
      <c r="DI19" s="13">
        <f t="shared" ref="DI19:DI27" si="93">(EE19*(18/14))+(DK19*(18/46))</f>
        <v>3.0500744576948264E-6</v>
      </c>
      <c r="DJ19" s="4">
        <f t="shared" si="10"/>
        <v>3.6057898521958575E-5</v>
      </c>
      <c r="DK19" s="4">
        <f t="shared" si="11"/>
        <v>2.8011594984941982E-6</v>
      </c>
      <c r="DL19" s="4">
        <f t="shared" si="12"/>
        <v>0</v>
      </c>
      <c r="DM19" s="4">
        <f t="shared" si="13"/>
        <v>6.2347493525524176E-9</v>
      </c>
      <c r="DN19" s="4">
        <f t="shared" si="14"/>
        <v>3.9430801542301784E-8</v>
      </c>
      <c r="DO19" s="4">
        <f t="shared" si="15"/>
        <v>4.2776200248736791E-9</v>
      </c>
      <c r="DP19" s="4">
        <f t="shared" si="16"/>
        <v>0</v>
      </c>
      <c r="DQ19" s="4">
        <f t="shared" si="17"/>
        <v>0</v>
      </c>
      <c r="DR19" s="4">
        <f t="shared" si="18"/>
        <v>3.7367817366873536E-7</v>
      </c>
      <c r="DS19" s="4">
        <f t="shared" si="19"/>
        <v>6.6731049637477927E-7</v>
      </c>
      <c r="DT19" s="4">
        <f t="shared" si="20"/>
        <v>2.2909181037840312E-7</v>
      </c>
      <c r="DU19" s="4">
        <f t="shared" si="21"/>
        <v>2.927593691719624E-8</v>
      </c>
      <c r="DV19" s="4">
        <f t="shared" si="22"/>
        <v>1.084864112288975E-7</v>
      </c>
      <c r="DW19" s="4">
        <f t="shared" si="23"/>
        <v>0</v>
      </c>
      <c r="DX19" s="4">
        <f t="shared" si="24"/>
        <v>1.3324616513426657E-8</v>
      </c>
      <c r="DY19" s="4">
        <f t="shared" si="25"/>
        <v>9.895541296491271E-9</v>
      </c>
      <c r="DZ19" s="4">
        <f t="shared" si="26"/>
        <v>3.0095626991990229E-8</v>
      </c>
      <c r="EA19" s="4">
        <f t="shared" si="27"/>
        <v>8.6515455834565294E-9</v>
      </c>
      <c r="EB19" s="4">
        <f t="shared" si="28"/>
        <v>0</v>
      </c>
      <c r="EC19" s="14"/>
      <c r="ED19" s="14"/>
      <c r="EE19" s="4">
        <f t="shared" si="79"/>
        <v>1.519753329873104E-6</v>
      </c>
      <c r="EF19" s="14"/>
      <c r="EG19" s="14"/>
      <c r="EH19" s="14">
        <f t="shared" si="80"/>
        <v>1.1295118115493108E-3</v>
      </c>
      <c r="EI19" s="14"/>
      <c r="EJ19" s="4">
        <f t="shared" si="81"/>
        <v>1.4078428285680116E-6</v>
      </c>
      <c r="EK19" s="4">
        <f t="shared" si="82"/>
        <v>5.3315784801908157E-8</v>
      </c>
      <c r="EL19" s="4">
        <f t="shared" si="83"/>
        <v>4.9943170919727876E-8</v>
      </c>
      <c r="EM19" s="4"/>
      <c r="EN19" s="4">
        <f t="shared" si="84"/>
        <v>4.0378811350325885E-5</v>
      </c>
      <c r="EO19" s="4"/>
      <c r="EP19" s="4">
        <f t="shared" si="85"/>
        <v>4.7011311424613292E-5</v>
      </c>
      <c r="ER19" s="13">
        <f t="shared" si="86"/>
        <v>99.999999999999972</v>
      </c>
      <c r="ES19" s="13"/>
      <c r="ET19" s="13">
        <f>DH19/$EH$19*100</f>
        <v>96.155074664650826</v>
      </c>
      <c r="EU19" s="13">
        <f t="shared" ref="EU19:FN19" si="94">DI19/$EH$19*100</f>
        <v>0.27003475541447847</v>
      </c>
      <c r="EV19" s="13">
        <f t="shared" si="94"/>
        <v>3.1923436437994619</v>
      </c>
      <c r="EW19" s="13">
        <f t="shared" si="94"/>
        <v>0.24799736221013469</v>
      </c>
      <c r="EX19" s="13">
        <f t="shared" si="94"/>
        <v>0</v>
      </c>
      <c r="EY19" s="13">
        <f t="shared" si="94"/>
        <v>5.5198620225143432E-4</v>
      </c>
      <c r="EZ19" s="13">
        <f t="shared" si="94"/>
        <v>3.4909596463817386E-3</v>
      </c>
      <c r="FA19" s="13">
        <f t="shared" si="94"/>
        <v>3.7871405868755118E-4</v>
      </c>
      <c r="FB19" s="13">
        <f t="shared" si="94"/>
        <v>0</v>
      </c>
      <c r="FC19" s="13">
        <f t="shared" si="94"/>
        <v>0</v>
      </c>
      <c r="FD19" s="13">
        <f t="shared" si="94"/>
        <v>3.3083157683510576E-2</v>
      </c>
      <c r="FE19" s="13">
        <f t="shared" si="94"/>
        <v>5.9079550080972897E-2</v>
      </c>
      <c r="FF19" s="13">
        <f t="shared" si="94"/>
        <v>2.0282374034156059E-2</v>
      </c>
      <c r="FG19" s="13">
        <f t="shared" si="94"/>
        <v>2.5919106482861377E-3</v>
      </c>
      <c r="FH19" s="13">
        <f t="shared" si="94"/>
        <v>9.6047168448898813E-3</v>
      </c>
      <c r="FI19" s="13">
        <f t="shared" si="94"/>
        <v>0</v>
      </c>
      <c r="FJ19" s="13">
        <f t="shared" si="94"/>
        <v>1.179679254097375E-3</v>
      </c>
      <c r="FK19" s="13">
        <f t="shared" si="94"/>
        <v>8.7609011214481356E-4</v>
      </c>
      <c r="FL19" s="13">
        <f t="shared" si="94"/>
        <v>2.6644809451535651E-3</v>
      </c>
      <c r="FM19" s="13">
        <f t="shared" si="94"/>
        <v>7.6595441455273622E-4</v>
      </c>
      <c r="FN19" s="13">
        <f t="shared" si="94"/>
        <v>0</v>
      </c>
      <c r="FO19" s="14"/>
      <c r="FP19" s="14"/>
      <c r="FQ19" s="14"/>
      <c r="FR19" s="14">
        <f t="shared" si="88"/>
        <v>0.13454957392508476</v>
      </c>
      <c r="FS19" s="14"/>
      <c r="FT19" s="26">
        <f t="shared" si="89"/>
        <v>0.12464170929181555</v>
      </c>
      <c r="FU19" s="14">
        <f t="shared" si="90"/>
        <v>4.7202503113957534E-3</v>
      </c>
      <c r="FV19" s="14">
        <f t="shared" si="91"/>
        <v>4.4216599073207243E-3</v>
      </c>
      <c r="FW19" s="13"/>
      <c r="FX19" s="14">
        <f t="shared" si="92"/>
        <v>99.999999999999972</v>
      </c>
      <c r="FY19" s="13"/>
      <c r="FZ19" s="14"/>
    </row>
    <row r="20" spans="1:182" x14ac:dyDescent="0.25">
      <c r="A20" s="9" t="s">
        <v>84</v>
      </c>
      <c r="B20" s="9"/>
      <c r="C20" s="9">
        <v>700</v>
      </c>
      <c r="D20" s="9">
        <f t="shared" si="1"/>
        <v>752.70999999999992</v>
      </c>
      <c r="E20" s="3">
        <f t="shared" si="30"/>
        <v>6.239454021598986</v>
      </c>
      <c r="F20" s="13">
        <f t="shared" si="31"/>
        <v>13.692726743645556</v>
      </c>
      <c r="G20" s="9">
        <f t="shared" si="2"/>
        <v>2.0030808912150481E-2</v>
      </c>
      <c r="H20" s="16">
        <f t="shared" si="3"/>
        <v>0.41044733077140999</v>
      </c>
      <c r="I20" s="3">
        <f t="shared" si="4"/>
        <v>5.2559035664375111</v>
      </c>
      <c r="J20" s="13">
        <f t="shared" si="32"/>
        <v>684.94407374374748</v>
      </c>
      <c r="K20" s="9">
        <v>737127.54692129628</v>
      </c>
      <c r="L20" s="9">
        <v>0.56305555533617735</v>
      </c>
      <c r="M20" s="9">
        <v>24406.960203532497</v>
      </c>
      <c r="N20" s="9">
        <v>2851.8779471170733</v>
      </c>
      <c r="O20" s="9">
        <v>0</v>
      </c>
      <c r="P20" s="9">
        <v>10.581850516285714</v>
      </c>
      <c r="Q20" s="9">
        <v>46.363050236249997</v>
      </c>
      <c r="R20" s="9">
        <v>5.3483707493333332</v>
      </c>
      <c r="S20" s="9">
        <v>0</v>
      </c>
      <c r="T20" s="9">
        <v>0</v>
      </c>
      <c r="U20" s="9">
        <v>413.99533553399999</v>
      </c>
      <c r="V20" s="9">
        <v>756.18496157599998</v>
      </c>
      <c r="W20" s="9">
        <v>272.99605707000001</v>
      </c>
      <c r="X20" s="9">
        <v>17.399671343999998</v>
      </c>
      <c r="Y20" s="9">
        <v>131.85639560499999</v>
      </c>
      <c r="Z20" s="9">
        <v>7.4834809311428563</v>
      </c>
      <c r="AA20" s="9">
        <v>10.79942182275</v>
      </c>
      <c r="AB20" s="9">
        <v>12.166787446000001</v>
      </c>
      <c r="AC20" s="9">
        <v>36.2171718942</v>
      </c>
      <c r="AD20" s="9">
        <v>9.694852182</v>
      </c>
      <c r="AE20" s="9">
        <v>0</v>
      </c>
      <c r="AF20" s="9">
        <v>0</v>
      </c>
      <c r="AG20" s="9"/>
      <c r="AH20" s="9"/>
      <c r="AI20" s="26">
        <f t="shared" si="33"/>
        <v>6276.8751277319989</v>
      </c>
      <c r="AJ20" s="26">
        <f t="shared" si="34"/>
        <v>30110.716097766643</v>
      </c>
      <c r="AK20" s="26">
        <f t="shared" si="35"/>
        <v>36387.59122549864</v>
      </c>
      <c r="AL20" s="9">
        <f t="shared" si="36"/>
        <v>0.32925045650097068</v>
      </c>
      <c r="AM20" s="9">
        <f t="shared" si="37"/>
        <v>0.172500429853501</v>
      </c>
      <c r="AQ20" s="4"/>
      <c r="AT20" s="3"/>
      <c r="AU20" s="13"/>
      <c r="AW20" s="13"/>
      <c r="AX20" s="13"/>
      <c r="AZ20" s="13"/>
      <c r="BB20" s="13"/>
      <c r="BH20" s="13">
        <f t="shared" si="38"/>
        <v>0</v>
      </c>
      <c r="BI20" s="13">
        <f t="shared" si="39"/>
        <v>0.20356652122136984</v>
      </c>
      <c r="BJ20" s="13">
        <f t="shared" si="40"/>
        <v>1.0193156221621187</v>
      </c>
      <c r="BK20" s="13">
        <f t="shared" si="41"/>
        <v>0.13228503213004417</v>
      </c>
      <c r="BL20" s="13">
        <f t="shared" si="42"/>
        <v>0</v>
      </c>
      <c r="BM20" s="13">
        <f t="shared" si="43"/>
        <v>0</v>
      </c>
      <c r="BN20" s="13">
        <f t="shared" si="44"/>
        <v>2.2754753562466776</v>
      </c>
      <c r="BO20" s="13">
        <f t="shared" si="45"/>
        <v>6.2344189552682119</v>
      </c>
      <c r="BP20" s="13">
        <f t="shared" si="46"/>
        <v>3.0009797062763282</v>
      </c>
      <c r="BQ20" s="13">
        <f t="shared" si="47"/>
        <v>0.23908797969302187</v>
      </c>
      <c r="BR20" s="13">
        <f t="shared" si="48"/>
        <v>2.1741982554635517</v>
      </c>
      <c r="BS20" s="13">
        <f t="shared" si="49"/>
        <v>0.14396217159131874</v>
      </c>
      <c r="BT20" s="13">
        <f t="shared" si="50"/>
        <v>0.23743087044865549</v>
      </c>
      <c r="BU20" s="13">
        <f t="shared" si="51"/>
        <v>0.30092974919776228</v>
      </c>
      <c r="BV20" s="13">
        <f t="shared" si="52"/>
        <v>0.9953165536503219</v>
      </c>
      <c r="BW20" s="13">
        <f t="shared" si="53"/>
        <v>0.29307621200072609</v>
      </c>
      <c r="BX20" s="13">
        <f t="shared" si="54"/>
        <v>0</v>
      </c>
      <c r="BZ20" s="26">
        <f t="shared" si="55"/>
        <v>8.4470724618344928</v>
      </c>
      <c r="CA20" s="26">
        <f t="shared" si="56"/>
        <v>5.7391689675588911</v>
      </c>
      <c r="CB20" s="26">
        <f t="shared" si="57"/>
        <v>13.924160252947789</v>
      </c>
      <c r="CC20" s="26">
        <f t="shared" si="58"/>
        <v>1.3551671755135326</v>
      </c>
      <c r="CD20" s="13"/>
      <c r="CE20" s="13"/>
      <c r="CG20" s="13"/>
      <c r="CH20" s="13">
        <f t="shared" si="59"/>
        <v>0</v>
      </c>
      <c r="CI20" s="13">
        <f t="shared" si="60"/>
        <v>1.1800928345178749</v>
      </c>
      <c r="CJ20" s="13">
        <f t="shared" si="61"/>
        <v>5.9090613456893424</v>
      </c>
      <c r="CK20" s="13">
        <f t="shared" si="62"/>
        <v>0.76686784051720625</v>
      </c>
      <c r="CL20" s="13">
        <f t="shared" si="63"/>
        <v>0</v>
      </c>
      <c r="CM20" s="13">
        <f t="shared" si="64"/>
        <v>0</v>
      </c>
      <c r="CN20" s="13">
        <f t="shared" si="65"/>
        <v>13.191128614457162</v>
      </c>
      <c r="CO20" s="13">
        <f t="shared" si="66"/>
        <v>36.141469099890941</v>
      </c>
      <c r="CP20" s="13">
        <f t="shared" si="67"/>
        <v>17.396940452988797</v>
      </c>
      <c r="CQ20" s="13">
        <f t="shared" si="68"/>
        <v>1.3860138197688636</v>
      </c>
      <c r="CR20" s="13">
        <f t="shared" si="69"/>
        <v>12.604016449756255</v>
      </c>
      <c r="CS20" s="13">
        <f t="shared" si="70"/>
        <v>0.83456123392608994</v>
      </c>
      <c r="CT20" s="13">
        <f t="shared" si="71"/>
        <v>1.3764074133049857</v>
      </c>
      <c r="CU20" s="13">
        <f t="shared" si="72"/>
        <v>1.7445159380375581</v>
      </c>
      <c r="CV20" s="13">
        <f t="shared" si="73"/>
        <v>5.7699366575237621</v>
      </c>
      <c r="CW20" s="13">
        <f t="shared" si="74"/>
        <v>1.698988299621202</v>
      </c>
      <c r="CX20" s="13">
        <f t="shared" si="75"/>
        <v>0</v>
      </c>
      <c r="CZ20" s="26">
        <f t="shared" si="76"/>
        <v>41.112391965306315</v>
      </c>
      <c r="DA20" s="26">
        <f t="shared" si="77"/>
        <v>7.8560220207244233</v>
      </c>
      <c r="DB20" s="13">
        <f t="shared" si="7"/>
        <v>80.719568436862019</v>
      </c>
      <c r="DC20" s="13">
        <f t="shared" si="8"/>
        <v>7.8560220207244233</v>
      </c>
      <c r="DD20" s="13"/>
      <c r="DF20" s="13">
        <f t="shared" si="0"/>
        <v>0</v>
      </c>
      <c r="DG20" s="13">
        <f t="shared" si="9"/>
        <v>96.361240877450143</v>
      </c>
      <c r="DH20" s="13">
        <f t="shared" si="78"/>
        <v>1.0919612114514633E-3</v>
      </c>
      <c r="DI20" s="13">
        <f t="shared" si="93"/>
        <v>3.7867268158142384E-6</v>
      </c>
      <c r="DJ20" s="4">
        <f t="shared" si="10"/>
        <v>2.7657856612278031E-5</v>
      </c>
      <c r="DK20" s="4">
        <f t="shared" si="11"/>
        <v>3.2317351558456574E-6</v>
      </c>
      <c r="DL20" s="4">
        <f t="shared" si="12"/>
        <v>0</v>
      </c>
      <c r="DM20" s="4">
        <f t="shared" si="13"/>
        <v>1.1991305014281592E-8</v>
      </c>
      <c r="DN20" s="4">
        <f t="shared" si="14"/>
        <v>5.253839826216678E-8</v>
      </c>
      <c r="DO20" s="4">
        <f t="shared" si="15"/>
        <v>6.0607494772312432E-9</v>
      </c>
      <c r="DP20" s="4">
        <f t="shared" si="16"/>
        <v>0</v>
      </c>
      <c r="DQ20" s="4">
        <f t="shared" si="17"/>
        <v>0</v>
      </c>
      <c r="DR20" s="4">
        <f t="shared" si="18"/>
        <v>4.6913763667685564E-7</v>
      </c>
      <c r="DS20" s="4">
        <f t="shared" si="19"/>
        <v>8.5690536901039256E-7</v>
      </c>
      <c r="DT20" s="4">
        <f t="shared" si="20"/>
        <v>3.0935789378091101E-7</v>
      </c>
      <c r="DU20" s="4">
        <f t="shared" si="21"/>
        <v>1.9717228656089007E-8</v>
      </c>
      <c r="DV20" s="4">
        <f t="shared" si="22"/>
        <v>1.4941906950489779E-7</v>
      </c>
      <c r="DW20" s="4">
        <f t="shared" si="23"/>
        <v>8.4802466521131757E-9</v>
      </c>
      <c r="DX20" s="4">
        <f t="shared" si="24"/>
        <v>1.2237855832038254E-8</v>
      </c>
      <c r="DY20" s="4">
        <f t="shared" si="25"/>
        <v>1.3787348355033115E-8</v>
      </c>
      <c r="DZ20" s="4">
        <f t="shared" si="26"/>
        <v>4.1041134938509541E-8</v>
      </c>
      <c r="EA20" s="4">
        <f t="shared" si="27"/>
        <v>1.0986162524580926E-8</v>
      </c>
      <c r="EB20" s="4">
        <f t="shared" si="28"/>
        <v>0</v>
      </c>
      <c r="EC20" s="14"/>
      <c r="ED20" s="14"/>
      <c r="EE20" s="4">
        <f t="shared" si="79"/>
        <v>1.9616603986851009E-6</v>
      </c>
      <c r="EF20" s="14"/>
      <c r="EG20" s="14"/>
      <c r="EH20" s="14">
        <f t="shared" si="80"/>
        <v>1.1285991904340863E-3</v>
      </c>
      <c r="EI20" s="14"/>
      <c r="EJ20" s="4">
        <f t="shared" si="81"/>
        <v>1.804537197629146E-6</v>
      </c>
      <c r="EK20" s="4">
        <f t="shared" si="82"/>
        <v>7.5546585777694087E-8</v>
      </c>
      <c r="EL20" s="4">
        <f t="shared" si="83"/>
        <v>7.0590452753679617E-8</v>
      </c>
      <c r="EM20" s="4"/>
      <c r="EN20" s="4">
        <f t="shared" si="84"/>
        <v>3.2851252166808791E-5</v>
      </c>
      <c r="EO20" s="4"/>
      <c r="EP20" s="4">
        <f t="shared" si="85"/>
        <v>6.2463123047327157E-5</v>
      </c>
      <c r="ER20" s="13">
        <f t="shared" si="86"/>
        <v>100.00000000000007</v>
      </c>
      <c r="ES20" s="13"/>
      <c r="ET20" s="13">
        <f>DH20/$EH$20*100</f>
        <v>96.753676655701739</v>
      </c>
      <c r="EU20" s="13">
        <f t="shared" ref="EU20:FN20" si="95">DI20/$EH$20*100</f>
        <v>0.33552450222454727</v>
      </c>
      <c r="EV20" s="13">
        <f t="shared" si="95"/>
        <v>2.4506358720353285</v>
      </c>
      <c r="EW20" s="13">
        <f t="shared" si="95"/>
        <v>0.28634923569302356</v>
      </c>
      <c r="EX20" s="13">
        <f t="shared" si="95"/>
        <v>0</v>
      </c>
      <c r="EY20" s="13">
        <f t="shared" si="95"/>
        <v>1.0624945610380465E-3</v>
      </c>
      <c r="EZ20" s="13">
        <f t="shared" si="95"/>
        <v>4.6551865983493436E-3</v>
      </c>
      <c r="FA20" s="13">
        <f t="shared" si="95"/>
        <v>5.3701522459006319E-4</v>
      </c>
      <c r="FB20" s="13">
        <f t="shared" si="95"/>
        <v>0</v>
      </c>
      <c r="FC20" s="13">
        <f t="shared" si="95"/>
        <v>0</v>
      </c>
      <c r="FD20" s="13">
        <f t="shared" si="95"/>
        <v>4.1568135140732654E-2</v>
      </c>
      <c r="FE20" s="13">
        <f t="shared" si="95"/>
        <v>7.5926456112449109E-2</v>
      </c>
      <c r="FF20" s="13">
        <f t="shared" si="95"/>
        <v>2.7410784661463787E-2</v>
      </c>
      <c r="FG20" s="13">
        <f t="shared" si="95"/>
        <v>1.7470532340631297E-3</v>
      </c>
      <c r="FH20" s="13">
        <f t="shared" si="95"/>
        <v>1.3239338710444018E-2</v>
      </c>
      <c r="FI20" s="13">
        <f t="shared" si="95"/>
        <v>7.5139577663984225E-4</v>
      </c>
      <c r="FJ20" s="13">
        <f t="shared" si="95"/>
        <v>1.0843402986432482E-3</v>
      </c>
      <c r="FK20" s="13">
        <f t="shared" si="95"/>
        <v>1.2216337271808754E-3</v>
      </c>
      <c r="FL20" s="13">
        <f t="shared" si="95"/>
        <v>3.6364668064952392E-3</v>
      </c>
      <c r="FM20" s="13">
        <f t="shared" si="95"/>
        <v>9.7343349328076205E-4</v>
      </c>
      <c r="FN20" s="13">
        <f t="shared" si="95"/>
        <v>0</v>
      </c>
      <c r="FO20" s="14"/>
      <c r="FP20" s="14"/>
      <c r="FQ20" s="14"/>
      <c r="FR20" s="14">
        <f t="shared" si="88"/>
        <v>0.17381373434537012</v>
      </c>
      <c r="FS20" s="14"/>
      <c r="FT20" s="26">
        <f t="shared" si="89"/>
        <v>0.15989176785915271</v>
      </c>
      <c r="FU20" s="14">
        <f t="shared" si="90"/>
        <v>6.693836608959205E-3</v>
      </c>
      <c r="FV20" s="14">
        <f t="shared" si="91"/>
        <v>6.2546963839774528E-3</v>
      </c>
      <c r="FW20" s="13"/>
      <c r="FX20" s="14">
        <f t="shared" si="92"/>
        <v>100.00000000000007</v>
      </c>
      <c r="FY20" s="13"/>
      <c r="FZ20" s="14"/>
    </row>
    <row r="21" spans="1:182" x14ac:dyDescent="0.25">
      <c r="A21" s="9" t="s">
        <v>86</v>
      </c>
      <c r="B21" s="9"/>
      <c r="C21" s="9">
        <v>558</v>
      </c>
      <c r="D21" s="9">
        <f t="shared" si="1"/>
        <v>600.01739999999995</v>
      </c>
      <c r="E21" s="3">
        <f t="shared" si="30"/>
        <v>4.9737362057889056</v>
      </c>
      <c r="F21" s="13">
        <f t="shared" si="31"/>
        <v>10.915059318506028</v>
      </c>
      <c r="G21" s="9">
        <f t="shared" si="2"/>
        <v>1.596741624711424E-2</v>
      </c>
      <c r="H21" s="16">
        <f t="shared" si="3"/>
        <v>0.32718515795778108</v>
      </c>
      <c r="I21" s="3">
        <f t="shared" si="4"/>
        <v>6.5934274130936519</v>
      </c>
      <c r="J21" s="13">
        <f t="shared" si="32"/>
        <v>545.99827592715872</v>
      </c>
      <c r="K21" s="9">
        <v>737127.59398148151</v>
      </c>
      <c r="L21" s="9">
        <v>1.6925000008195639</v>
      </c>
      <c r="M21" s="9">
        <v>21560.245163407497</v>
      </c>
      <c r="N21" s="9">
        <v>2070.0574606048781</v>
      </c>
      <c r="O21" s="9">
        <v>0</v>
      </c>
      <c r="P21" s="9">
        <v>12.205109267999999</v>
      </c>
      <c r="Q21" s="9">
        <v>51.407746615500002</v>
      </c>
      <c r="R21" s="9">
        <v>6.147915158</v>
      </c>
      <c r="S21" s="9">
        <v>0</v>
      </c>
      <c r="T21" s="9">
        <v>0</v>
      </c>
      <c r="U21" s="9">
        <v>430.987935279</v>
      </c>
      <c r="V21" s="9">
        <v>801.27879697799995</v>
      </c>
      <c r="W21" s="9">
        <v>308.16903752249999</v>
      </c>
      <c r="X21" s="9">
        <v>18.658191261599999</v>
      </c>
      <c r="Y21" s="9">
        <v>152.18025659099999</v>
      </c>
      <c r="Z21" s="9">
        <v>8.2108134711428562</v>
      </c>
      <c r="AA21" s="9">
        <v>12.117125493</v>
      </c>
      <c r="AB21" s="9">
        <v>13.793248993333334</v>
      </c>
      <c r="AC21" s="9">
        <v>40.812740429999998</v>
      </c>
      <c r="AD21" s="9">
        <v>10.488732450000001</v>
      </c>
      <c r="AE21" s="9">
        <v>0</v>
      </c>
      <c r="AF21" s="9">
        <v>0</v>
      </c>
      <c r="AG21" s="9"/>
      <c r="AH21" s="9"/>
      <c r="AI21" s="26">
        <f t="shared" si="33"/>
        <v>6858.9452820900005</v>
      </c>
      <c r="AJ21" s="26">
        <f t="shared" si="34"/>
        <v>25700.360084617252</v>
      </c>
      <c r="AK21" s="26">
        <f t="shared" si="35"/>
        <v>32559.305366707253</v>
      </c>
      <c r="AL21" s="9">
        <f t="shared" si="36"/>
        <v>0.33781618125510088</v>
      </c>
      <c r="AM21" s="9">
        <f t="shared" si="37"/>
        <v>0.21066006184221156</v>
      </c>
      <c r="AQ21" s="4"/>
      <c r="AT21" s="3"/>
      <c r="AU21" s="13"/>
      <c r="AW21" s="13"/>
      <c r="AX21" s="13"/>
      <c r="AZ21" s="13"/>
      <c r="BB21" s="13"/>
      <c r="BH21" s="13">
        <f t="shared" si="38"/>
        <v>0</v>
      </c>
      <c r="BI21" s="13">
        <f t="shared" si="39"/>
        <v>0.26240045330746004</v>
      </c>
      <c r="BJ21" s="13">
        <f t="shared" si="40"/>
        <v>1.2631165446930148</v>
      </c>
      <c r="BK21" s="13">
        <f t="shared" si="41"/>
        <v>0.16993985528505057</v>
      </c>
      <c r="BL21" s="13">
        <f t="shared" si="42"/>
        <v>0</v>
      </c>
      <c r="BM21" s="13">
        <f t="shared" si="43"/>
        <v>0</v>
      </c>
      <c r="BN21" s="13">
        <f t="shared" si="44"/>
        <v>2.6474025193405786</v>
      </c>
      <c r="BO21" s="13">
        <f t="shared" si="45"/>
        <v>7.3829474058497127</v>
      </c>
      <c r="BP21" s="13">
        <f t="shared" si="46"/>
        <v>3.7859411808903141</v>
      </c>
      <c r="BQ21" s="13">
        <f t="shared" si="47"/>
        <v>0.28652624881669758</v>
      </c>
      <c r="BR21" s="13">
        <f t="shared" si="48"/>
        <v>2.804364310792852</v>
      </c>
      <c r="BS21" s="13">
        <f t="shared" si="49"/>
        <v>0.17652616863494391</v>
      </c>
      <c r="BT21" s="13">
        <f t="shared" si="50"/>
        <v>0.2977244227179387</v>
      </c>
      <c r="BU21" s="13">
        <f t="shared" si="51"/>
        <v>0.38127115901844655</v>
      </c>
      <c r="BV21" s="13">
        <f t="shared" si="52"/>
        <v>1.2534892857920765</v>
      </c>
      <c r="BW21" s="13">
        <f t="shared" si="53"/>
        <v>0.35435662908206594</v>
      </c>
      <c r="BX21" s="13">
        <f t="shared" si="54"/>
        <v>0</v>
      </c>
      <c r="BZ21" s="26">
        <f t="shared" si="55"/>
        <v>10.681299629948795</v>
      </c>
      <c r="CA21" s="26">
        <f t="shared" si="56"/>
        <v>7.2497150781405457</v>
      </c>
      <c r="CB21" s="26">
        <f t="shared" si="57"/>
        <v>16.907181665690153</v>
      </c>
      <c r="CC21" s="26">
        <f t="shared" si="58"/>
        <v>1.6954568532855254</v>
      </c>
      <c r="CD21" s="13"/>
      <c r="CE21" s="13"/>
      <c r="CG21" s="13"/>
      <c r="CH21" s="13">
        <f t="shared" si="59"/>
        <v>0</v>
      </c>
      <c r="CI21" s="13">
        <f t="shared" si="60"/>
        <v>1.2456108244381083</v>
      </c>
      <c r="CJ21" s="13">
        <f t="shared" si="61"/>
        <v>5.9959943695407896</v>
      </c>
      <c r="CK21" s="13">
        <f t="shared" si="62"/>
        <v>0.8067018199792364</v>
      </c>
      <c r="CL21" s="13">
        <f t="shared" si="63"/>
        <v>0</v>
      </c>
      <c r="CM21" s="13">
        <f t="shared" si="64"/>
        <v>0</v>
      </c>
      <c r="CN21" s="13">
        <f t="shared" si="65"/>
        <v>12.567178117148442</v>
      </c>
      <c r="CO21" s="13">
        <f t="shared" si="66"/>
        <v>35.046735205934212</v>
      </c>
      <c r="CP21" s="13">
        <f t="shared" si="67"/>
        <v>17.971803234948524</v>
      </c>
      <c r="CQ21" s="13">
        <f t="shared" si="68"/>
        <v>1.360135596235186</v>
      </c>
      <c r="CR21" s="13">
        <f t="shared" si="69"/>
        <v>13.312273272251174</v>
      </c>
      <c r="CS21" s="13">
        <f t="shared" si="70"/>
        <v>0.83796694585215414</v>
      </c>
      <c r="CT21" s="13">
        <f t="shared" si="71"/>
        <v>1.4132931516033638</v>
      </c>
      <c r="CU21" s="13">
        <f t="shared" si="72"/>
        <v>1.8098881946784293</v>
      </c>
      <c r="CV21" s="13">
        <f t="shared" si="73"/>
        <v>5.9502939229694336</v>
      </c>
      <c r="CW21" s="13">
        <f t="shared" si="74"/>
        <v>1.6821253444209365</v>
      </c>
      <c r="CX21" s="13">
        <f t="shared" si="75"/>
        <v>0</v>
      </c>
      <c r="CZ21" s="26">
        <f t="shared" si="76"/>
        <v>42.655654318538261</v>
      </c>
      <c r="DA21" s="26">
        <f t="shared" si="77"/>
        <v>8.0483070139581336</v>
      </c>
      <c r="DB21" s="13">
        <f t="shared" si="7"/>
        <v>80.258125426517537</v>
      </c>
      <c r="DC21" s="13">
        <f t="shared" si="8"/>
        <v>8.0483070139581336</v>
      </c>
      <c r="DD21" s="13"/>
      <c r="DF21" s="13">
        <f t="shared" si="0"/>
        <v>0</v>
      </c>
      <c r="DG21" s="13">
        <f t="shared" si="9"/>
        <v>96.744069463329268</v>
      </c>
      <c r="DH21" s="13">
        <f t="shared" si="78"/>
        <v>1.0962994076246162E-3</v>
      </c>
      <c r="DI21" s="13">
        <f t="shared" si="93"/>
        <v>3.6372783906428422E-6</v>
      </c>
      <c r="DJ21" s="4">
        <f t="shared" si="10"/>
        <v>2.4431972039220993E-5</v>
      </c>
      <c r="DK21" s="4">
        <f t="shared" si="11"/>
        <v>2.3457797262397158E-6</v>
      </c>
      <c r="DL21" s="4">
        <f t="shared" si="12"/>
        <v>0</v>
      </c>
      <c r="DM21" s="4">
        <f t="shared" si="13"/>
        <v>1.3830774469926513E-8</v>
      </c>
      <c r="DN21" s="4">
        <f t="shared" si="14"/>
        <v>5.8255025320442602E-8</v>
      </c>
      <c r="DO21" s="4">
        <f t="shared" si="15"/>
        <v>6.9667895750411588E-9</v>
      </c>
      <c r="DP21" s="4">
        <f t="shared" si="16"/>
        <v>0</v>
      </c>
      <c r="DQ21" s="4">
        <f t="shared" si="17"/>
        <v>0</v>
      </c>
      <c r="DR21" s="4">
        <f t="shared" si="18"/>
        <v>4.8839357364310758E-7</v>
      </c>
      <c r="DS21" s="4">
        <f t="shared" si="19"/>
        <v>9.0800549877852605E-7</v>
      </c>
      <c r="DT21" s="4">
        <f t="shared" si="20"/>
        <v>3.4921575571329969E-7</v>
      </c>
      <c r="DU21" s="4">
        <f t="shared" si="21"/>
        <v>2.114337771907797E-8</v>
      </c>
      <c r="DV21" s="4">
        <f t="shared" si="22"/>
        <v>1.7244997660152601E-7</v>
      </c>
      <c r="DW21" s="4">
        <f t="shared" si="23"/>
        <v>9.3044565878450541E-9</v>
      </c>
      <c r="DX21" s="4">
        <f t="shared" si="24"/>
        <v>1.3731071655120238E-8</v>
      </c>
      <c r="DY21" s="4">
        <f t="shared" si="25"/>
        <v>1.5630447204148233E-8</v>
      </c>
      <c r="DZ21" s="4">
        <f t="shared" si="26"/>
        <v>4.6248812361470906E-8</v>
      </c>
      <c r="EA21" s="4">
        <f t="shared" si="27"/>
        <v>1.1885784043875367E-8</v>
      </c>
      <c r="EB21" s="4">
        <f t="shared" si="28"/>
        <v>0</v>
      </c>
      <c r="EC21" s="14"/>
      <c r="ED21" s="14"/>
      <c r="EE21" s="4">
        <f t="shared" si="79"/>
        <v>2.1150613436734081E-6</v>
      </c>
      <c r="EF21" s="14"/>
      <c r="EG21" s="14"/>
      <c r="EH21" s="14">
        <f t="shared" si="80"/>
        <v>1.1288294991243929E-3</v>
      </c>
      <c r="EI21" s="14"/>
      <c r="EJ21" s="4">
        <f t="shared" si="81"/>
        <v>1.9392081824555371E-6</v>
      </c>
      <c r="EK21" s="4">
        <f t="shared" si="82"/>
        <v>8.4914787808584439E-8</v>
      </c>
      <c r="EL21" s="4">
        <f t="shared" si="83"/>
        <v>7.9052589365410269E-8</v>
      </c>
      <c r="EM21" s="4"/>
      <c r="EN21" s="4">
        <f t="shared" si="84"/>
        <v>2.8892813109134118E-5</v>
      </c>
      <c r="EO21" s="4"/>
      <c r="EP21" s="4">
        <f t="shared" si="85"/>
        <v>7.0677648720789815E-5</v>
      </c>
      <c r="ER21" s="13">
        <f t="shared" si="86"/>
        <v>100.00000000000003</v>
      </c>
      <c r="ES21" s="13"/>
      <c r="ET21" s="13">
        <f>DH21/$EH$21*100</f>
        <v>97.118245800184212</v>
      </c>
      <c r="EU21" s="13">
        <f t="shared" ref="EU21:FN21" si="96">DI21/$EH$21*100</f>
        <v>0.32221680895690585</v>
      </c>
      <c r="EV21" s="13">
        <f t="shared" si="96"/>
        <v>2.1643633567489431</v>
      </c>
      <c r="EW21" s="13">
        <f t="shared" si="96"/>
        <v>0.20780638068541649</v>
      </c>
      <c r="EX21" s="13">
        <f t="shared" si="96"/>
        <v>0</v>
      </c>
      <c r="EY21" s="13">
        <f t="shared" si="96"/>
        <v>1.2252314880727981E-3</v>
      </c>
      <c r="EZ21" s="13">
        <f t="shared" si="96"/>
        <v>5.1606575984796364E-3</v>
      </c>
      <c r="FA21" s="13">
        <f t="shared" si="96"/>
        <v>6.1716934049341708E-4</v>
      </c>
      <c r="FB21" s="13">
        <f t="shared" si="96"/>
        <v>0</v>
      </c>
      <c r="FC21" s="13">
        <f t="shared" si="96"/>
        <v>0</v>
      </c>
      <c r="FD21" s="13">
        <f t="shared" si="96"/>
        <v>4.3265486419511827E-2</v>
      </c>
      <c r="FE21" s="13">
        <f t="shared" si="96"/>
        <v>8.0437789717831179E-2</v>
      </c>
      <c r="FF21" s="13">
        <f t="shared" si="96"/>
        <v>3.0936094067720445E-2</v>
      </c>
      <c r="FG21" s="13">
        <f t="shared" si="96"/>
        <v>1.8730355412822221E-3</v>
      </c>
      <c r="FH21" s="13">
        <f t="shared" si="96"/>
        <v>1.5276884306734673E-2</v>
      </c>
      <c r="FI21" s="13">
        <f t="shared" si="96"/>
        <v>8.2425703749435214E-4</v>
      </c>
      <c r="FJ21" s="13">
        <f t="shared" si="96"/>
        <v>1.2163990811518582E-3</v>
      </c>
      <c r="FK21" s="13">
        <f t="shared" si="96"/>
        <v>1.3846597042575883E-3</v>
      </c>
      <c r="FL21" s="13">
        <f t="shared" si="96"/>
        <v>4.0970591570600387E-3</v>
      </c>
      <c r="FM21" s="13">
        <f t="shared" si="96"/>
        <v>1.0529299644538787E-3</v>
      </c>
      <c r="FN21" s="13">
        <f t="shared" si="96"/>
        <v>0</v>
      </c>
      <c r="FO21" s="14"/>
      <c r="FP21" s="14"/>
      <c r="FQ21" s="14"/>
      <c r="FR21" s="14">
        <f t="shared" si="88"/>
        <v>0.18736765342454392</v>
      </c>
      <c r="FS21" s="14"/>
      <c r="FT21" s="26">
        <f t="shared" si="89"/>
        <v>0.17178929005308033</v>
      </c>
      <c r="FU21" s="14">
        <f t="shared" si="90"/>
        <v>7.5223749799638376E-3</v>
      </c>
      <c r="FV21" s="14">
        <f t="shared" si="91"/>
        <v>7.0030584270458513E-3</v>
      </c>
      <c r="FW21" s="13"/>
      <c r="FX21" s="14">
        <f t="shared" si="92"/>
        <v>100.00000000000003</v>
      </c>
      <c r="FY21" s="13"/>
      <c r="FZ21" s="14"/>
    </row>
    <row r="22" spans="1:182" x14ac:dyDescent="0.25">
      <c r="A22" s="9" t="s">
        <v>87</v>
      </c>
      <c r="B22" s="9"/>
      <c r="C22" s="9">
        <v>420</v>
      </c>
      <c r="D22" s="9">
        <f t="shared" si="1"/>
        <v>451.62599999999998</v>
      </c>
      <c r="E22" s="3">
        <f t="shared" si="30"/>
        <v>3.7436724129593917</v>
      </c>
      <c r="F22" s="13">
        <f t="shared" si="31"/>
        <v>8.215636046187333</v>
      </c>
      <c r="G22" s="9">
        <f t="shared" si="2"/>
        <v>1.2018485347290289E-2</v>
      </c>
      <c r="H22" s="16">
        <f t="shared" si="3"/>
        <v>0.24626839846284596</v>
      </c>
      <c r="I22" s="3">
        <f t="shared" si="4"/>
        <v>8.7598392773958516</v>
      </c>
      <c r="J22" s="13">
        <f t="shared" si="32"/>
        <v>410.9664442462485</v>
      </c>
      <c r="K22" s="9">
        <v>737127.61752314819</v>
      </c>
      <c r="L22" s="9">
        <v>2.2575000012293458</v>
      </c>
      <c r="M22" s="9">
        <v>18879.479254102498</v>
      </c>
      <c r="N22" s="9">
        <v>1939.837658590244</v>
      </c>
      <c r="O22" s="9">
        <v>0</v>
      </c>
      <c r="P22" s="9">
        <v>14.537265863999998</v>
      </c>
      <c r="Q22" s="9">
        <v>61.196821421999999</v>
      </c>
      <c r="R22" s="9">
        <v>7.3984578800000005</v>
      </c>
      <c r="S22" s="9">
        <v>0</v>
      </c>
      <c r="T22" s="9">
        <v>0</v>
      </c>
      <c r="U22" s="9">
        <v>498.450374598</v>
      </c>
      <c r="V22" s="9">
        <v>884.331570188</v>
      </c>
      <c r="W22" s="9">
        <v>358.86939458699999</v>
      </c>
      <c r="X22" s="9">
        <v>18.165951368399998</v>
      </c>
      <c r="Y22" s="9">
        <v>181.45656444299999</v>
      </c>
      <c r="Z22" s="9">
        <v>17.235434964</v>
      </c>
      <c r="AA22" s="9">
        <v>22.933850791499999</v>
      </c>
      <c r="AB22" s="9">
        <v>16.581096370666668</v>
      </c>
      <c r="AC22" s="9">
        <v>49.084623020400002</v>
      </c>
      <c r="AD22" s="9">
        <v>12.593517642</v>
      </c>
      <c r="AE22" s="9">
        <v>0</v>
      </c>
      <c r="AF22" s="9">
        <v>0</v>
      </c>
      <c r="AG22" s="9"/>
      <c r="AH22" s="9"/>
      <c r="AI22" s="26">
        <f t="shared" si="33"/>
        <v>8005.5873776339995</v>
      </c>
      <c r="AJ22" s="26">
        <f t="shared" si="34"/>
        <v>22759.154571282987</v>
      </c>
      <c r="AK22" s="26">
        <f t="shared" si="35"/>
        <v>30764.741948916984</v>
      </c>
      <c r="AL22" s="9">
        <f t="shared" si="36"/>
        <v>0.38632739759524898</v>
      </c>
      <c r="AM22" s="9">
        <f t="shared" si="37"/>
        <v>0.26021955233451322</v>
      </c>
      <c r="AQ22" s="4"/>
      <c r="AT22" s="3"/>
      <c r="AU22" s="13"/>
      <c r="AW22" s="13"/>
      <c r="AX22" s="13"/>
      <c r="AZ22" s="13"/>
      <c r="BB22" s="13"/>
      <c r="BH22" s="13">
        <f t="shared" si="38"/>
        <v>0</v>
      </c>
      <c r="BI22" s="13">
        <f t="shared" si="39"/>
        <v>0.33077105349028385</v>
      </c>
      <c r="BJ22" s="13">
        <f t="shared" si="40"/>
        <v>1.5913495136377525</v>
      </c>
      <c r="BK22" s="13">
        <f t="shared" si="41"/>
        <v>0.21643646818348836</v>
      </c>
      <c r="BL22" s="13">
        <f t="shared" si="42"/>
        <v>0</v>
      </c>
      <c r="BM22" s="13">
        <f t="shared" si="43"/>
        <v>0</v>
      </c>
      <c r="BN22" s="13">
        <f t="shared" si="44"/>
        <v>3.2404001660449295</v>
      </c>
      <c r="BO22" s="13">
        <f t="shared" si="45"/>
        <v>8.623490861614048</v>
      </c>
      <c r="BP22" s="13">
        <f t="shared" si="46"/>
        <v>4.665982834283235</v>
      </c>
      <c r="BQ22" s="13">
        <f t="shared" si="47"/>
        <v>0.29523978128214884</v>
      </c>
      <c r="BR22" s="13">
        <f t="shared" si="48"/>
        <v>3.5389192877541014</v>
      </c>
      <c r="BS22" s="13">
        <f t="shared" si="49"/>
        <v>0.39216335683338044</v>
      </c>
      <c r="BT22" s="13">
        <f t="shared" si="50"/>
        <v>0.59636712258676605</v>
      </c>
      <c r="BU22" s="13">
        <f t="shared" si="51"/>
        <v>0.48506783376823803</v>
      </c>
      <c r="BV22" s="13">
        <f t="shared" si="52"/>
        <v>1.5954830078504179</v>
      </c>
      <c r="BW22" s="13">
        <f t="shared" si="53"/>
        <v>0.45028394612254058</v>
      </c>
      <c r="BX22" s="13">
        <f t="shared" si="54"/>
        <v>0</v>
      </c>
      <c r="BZ22" s="26">
        <f t="shared" si="55"/>
        <v>13.707780259669811</v>
      </c>
      <c r="CA22" s="26">
        <f t="shared" si="56"/>
        <v>9.4920813715091192</v>
      </c>
      <c r="CB22" s="26">
        <f t="shared" si="57"/>
        <v>20.364032930978464</v>
      </c>
      <c r="CC22" s="26">
        <f t="shared" si="58"/>
        <v>2.1385570353115249</v>
      </c>
      <c r="CD22" s="13"/>
      <c r="CE22" s="13"/>
      <c r="CG22" s="13"/>
      <c r="CH22" s="13">
        <f t="shared" si="59"/>
        <v>0</v>
      </c>
      <c r="CI22" s="13">
        <f t="shared" si="60"/>
        <v>1.2711229825846306</v>
      </c>
      <c r="CJ22" s="13">
        <f t="shared" si="61"/>
        <v>6.1154110033671358</v>
      </c>
      <c r="CK22" s="13">
        <f t="shared" si="62"/>
        <v>0.83174560190334368</v>
      </c>
      <c r="CL22" s="13">
        <f t="shared" si="63"/>
        <v>0</v>
      </c>
      <c r="CM22" s="13">
        <f t="shared" si="64"/>
        <v>0</v>
      </c>
      <c r="CN22" s="13">
        <f t="shared" si="65"/>
        <v>12.452562218996452</v>
      </c>
      <c r="CO22" s="13">
        <f t="shared" si="66"/>
        <v>33.139288667011918</v>
      </c>
      <c r="CP22" s="13">
        <f t="shared" si="67"/>
        <v>17.930946358270173</v>
      </c>
      <c r="CQ22" s="13">
        <f t="shared" si="68"/>
        <v>1.1345795449782996</v>
      </c>
      <c r="CR22" s="13">
        <f t="shared" si="69"/>
        <v>13.599743970064196</v>
      </c>
      <c r="CS22" s="13">
        <f t="shared" si="70"/>
        <v>1.5070480035614424</v>
      </c>
      <c r="CT22" s="13">
        <f t="shared" si="71"/>
        <v>2.2917844460055554</v>
      </c>
      <c r="CU22" s="13">
        <f t="shared" si="72"/>
        <v>1.8640714328210104</v>
      </c>
      <c r="CV22" s="13">
        <f t="shared" si="73"/>
        <v>6.1312956445310398</v>
      </c>
      <c r="CW22" s="13">
        <f t="shared" si="74"/>
        <v>1.7304001259048316</v>
      </c>
      <c r="CX22" s="13">
        <f t="shared" si="75"/>
        <v>0</v>
      </c>
      <c r="CZ22" s="26">
        <f t="shared" si="76"/>
        <v>44.459469400231725</v>
      </c>
      <c r="DA22" s="26">
        <f t="shared" si="77"/>
        <v>8.2182795878551094</v>
      </c>
      <c r="DB22" s="13">
        <f t="shared" si="7"/>
        <v>78.25712075932104</v>
      </c>
      <c r="DC22" s="13">
        <f t="shared" si="8"/>
        <v>8.2182795878551094</v>
      </c>
      <c r="DD22" s="13"/>
      <c r="DF22" s="13">
        <f t="shared" si="0"/>
        <v>0</v>
      </c>
      <c r="DG22" s="13">
        <f t="shared" si="9"/>
        <v>96.923525805108298</v>
      </c>
      <c r="DH22" s="13">
        <f t="shared" si="78"/>
        <v>1.0983329987509583E-3</v>
      </c>
      <c r="DI22" s="13">
        <f t="shared" si="93"/>
        <v>3.9822079441202895E-6</v>
      </c>
      <c r="DJ22" s="4">
        <f t="shared" si="10"/>
        <v>2.1394140268597229E-5</v>
      </c>
      <c r="DK22" s="4">
        <f t="shared" si="11"/>
        <v>2.1982152371691466E-6</v>
      </c>
      <c r="DL22" s="4">
        <f t="shared" si="12"/>
        <v>0</v>
      </c>
      <c r="DM22" s="4">
        <f t="shared" si="13"/>
        <v>1.6473563747724848E-8</v>
      </c>
      <c r="DN22" s="4">
        <f t="shared" si="14"/>
        <v>6.9347960495788786E-8</v>
      </c>
      <c r="DO22" s="4">
        <f t="shared" si="15"/>
        <v>8.3838989161543527E-9</v>
      </c>
      <c r="DP22" s="4">
        <f t="shared" si="16"/>
        <v>0</v>
      </c>
      <c r="DQ22" s="4">
        <f t="shared" si="17"/>
        <v>0</v>
      </c>
      <c r="DR22" s="4">
        <f t="shared" si="18"/>
        <v>5.6484170392396742E-7</v>
      </c>
      <c r="DS22" s="4">
        <f t="shared" si="19"/>
        <v>1.0021205247194364E-6</v>
      </c>
      <c r="DT22" s="4">
        <f t="shared" si="20"/>
        <v>4.0666917040269988E-7</v>
      </c>
      <c r="DU22" s="4">
        <f t="shared" si="21"/>
        <v>2.058557370450846E-8</v>
      </c>
      <c r="DV22" s="4">
        <f t="shared" si="22"/>
        <v>2.0562575588559812E-7</v>
      </c>
      <c r="DW22" s="4">
        <f t="shared" si="23"/>
        <v>1.9531116735117292E-8</v>
      </c>
      <c r="DX22" s="4">
        <f t="shared" si="24"/>
        <v>2.5988535707403728E-8</v>
      </c>
      <c r="DY22" s="4">
        <f t="shared" si="25"/>
        <v>1.8789623208706182E-8</v>
      </c>
      <c r="DZ22" s="4">
        <f t="shared" si="26"/>
        <v>5.5622472198297704E-8</v>
      </c>
      <c r="EA22" s="4">
        <f t="shared" si="27"/>
        <v>1.4270917077834942E-8</v>
      </c>
      <c r="EB22" s="4">
        <f t="shared" si="28"/>
        <v>0</v>
      </c>
      <c r="EC22" s="14"/>
      <c r="ED22" s="14"/>
      <c r="EE22" s="4">
        <f t="shared" si="79"/>
        <v>2.4282508167232382E-6</v>
      </c>
      <c r="EF22" s="14"/>
      <c r="EG22" s="14"/>
      <c r="EH22" s="14">
        <f t="shared" si="80"/>
        <v>1.1283358130175683E-3</v>
      </c>
      <c r="EI22" s="14"/>
      <c r="EJ22" s="4">
        <f t="shared" si="81"/>
        <v>2.1998427286362103E-6</v>
      </c>
      <c r="EK22" s="4">
        <f t="shared" si="82"/>
        <v>1.1993174784952489E-7</v>
      </c>
      <c r="EL22" s="4">
        <f t="shared" si="83"/>
        <v>9.4205423159667988E-8</v>
      </c>
      <c r="EM22" s="4"/>
      <c r="EN22" s="4">
        <f t="shared" si="84"/>
        <v>2.602060632248961E-5</v>
      </c>
      <c r="EO22" s="4"/>
      <c r="EP22" s="4">
        <f t="shared" si="85"/>
        <v>8.4701767100199931E-5</v>
      </c>
      <c r="ER22" s="13">
        <f t="shared" si="86"/>
        <v>100</v>
      </c>
      <c r="ES22" s="13"/>
      <c r="ET22" s="13">
        <f>DH22/$EH$22*100</f>
        <v>97.340967651609688</v>
      </c>
      <c r="EU22" s="13">
        <f t="shared" ref="EU22:FN22" si="97">DI22/$EH$22*100</f>
        <v>0.35292755030707212</v>
      </c>
      <c r="EV22" s="13">
        <f t="shared" si="97"/>
        <v>1.8960791655971414</v>
      </c>
      <c r="EW22" s="13">
        <f t="shared" si="97"/>
        <v>0.19481923836932405</v>
      </c>
      <c r="EX22" s="13">
        <f t="shared" si="97"/>
        <v>0</v>
      </c>
      <c r="EY22" s="13">
        <f t="shared" si="97"/>
        <v>1.4599876701306435E-3</v>
      </c>
      <c r="EZ22" s="13">
        <f t="shared" si="97"/>
        <v>6.1460391220170404E-3</v>
      </c>
      <c r="FA22" s="13">
        <f t="shared" si="97"/>
        <v>7.4303224442844257E-4</v>
      </c>
      <c r="FB22" s="13">
        <f t="shared" si="97"/>
        <v>0</v>
      </c>
      <c r="FC22" s="13">
        <f t="shared" si="97"/>
        <v>0</v>
      </c>
      <c r="FD22" s="13">
        <f t="shared" si="97"/>
        <v>5.0059716035546306E-2</v>
      </c>
      <c r="FE22" s="13">
        <f t="shared" si="97"/>
        <v>8.8814031528380924E-2</v>
      </c>
      <c r="FF22" s="13">
        <f t="shared" si="97"/>
        <v>3.6041501626641007E-2</v>
      </c>
      <c r="FG22" s="13">
        <f t="shared" si="97"/>
        <v>1.8244190662933379E-3</v>
      </c>
      <c r="FH22" s="13">
        <f t="shared" si="97"/>
        <v>1.8223808330224162E-2</v>
      </c>
      <c r="FI22" s="13">
        <f t="shared" si="97"/>
        <v>1.730966659906344E-3</v>
      </c>
      <c r="FJ22" s="13">
        <f t="shared" si="97"/>
        <v>2.3032625046174159E-3</v>
      </c>
      <c r="FK22" s="13">
        <f t="shared" si="97"/>
        <v>1.6652509821926237E-3</v>
      </c>
      <c r="FL22" s="13">
        <f t="shared" si="97"/>
        <v>4.9296026552187134E-3</v>
      </c>
      <c r="FM22" s="13">
        <f t="shared" si="97"/>
        <v>1.2647756911720698E-3</v>
      </c>
      <c r="FN22" s="13">
        <f t="shared" si="97"/>
        <v>0</v>
      </c>
      <c r="FO22" s="14"/>
      <c r="FP22" s="14"/>
      <c r="FQ22" s="14"/>
      <c r="FR22" s="14">
        <f t="shared" si="88"/>
        <v>0.21520639411676898</v>
      </c>
      <c r="FS22" s="14"/>
      <c r="FT22" s="26">
        <f t="shared" si="89"/>
        <v>0.19496347658708571</v>
      </c>
      <c r="FU22" s="14">
        <f t="shared" si="90"/>
        <v>1.0629082801935096E-2</v>
      </c>
      <c r="FV22" s="14">
        <f t="shared" si="91"/>
        <v>8.3490590365761265E-3</v>
      </c>
      <c r="FW22" s="13"/>
      <c r="FX22" s="14">
        <f t="shared" si="92"/>
        <v>100</v>
      </c>
      <c r="FY22" s="13"/>
      <c r="FZ22" s="14"/>
    </row>
    <row r="23" spans="1:182" x14ac:dyDescent="0.25">
      <c r="A23" s="9" t="s">
        <v>88</v>
      </c>
      <c r="B23" s="9"/>
      <c r="C23" s="9">
        <v>279</v>
      </c>
      <c r="D23" s="9">
        <f t="shared" si="1"/>
        <v>300.00869999999998</v>
      </c>
      <c r="E23" s="3">
        <f t="shared" si="30"/>
        <v>2.4868681028944528</v>
      </c>
      <c r="F23" s="13">
        <f t="shared" si="31"/>
        <v>5.457529659253014</v>
      </c>
      <c r="G23" s="9">
        <f t="shared" si="2"/>
        <v>7.9837081235571202E-3</v>
      </c>
      <c r="H23" s="16">
        <f t="shared" si="3"/>
        <v>0.16359257897889054</v>
      </c>
      <c r="I23" s="3">
        <f t="shared" si="4"/>
        <v>13.186854826187304</v>
      </c>
      <c r="J23" s="13">
        <f t="shared" si="32"/>
        <v>272.99913796357936</v>
      </c>
      <c r="K23" s="9">
        <v>737127.64106481476</v>
      </c>
      <c r="L23" s="9">
        <v>2.82249999884516</v>
      </c>
      <c r="M23" s="9">
        <v>15994.110008827498</v>
      </c>
      <c r="N23" s="9">
        <v>1839.9281478439025</v>
      </c>
      <c r="O23" s="9">
        <v>0</v>
      </c>
      <c r="P23" s="9">
        <v>12.808426582285714</v>
      </c>
      <c r="Q23" s="9">
        <v>79.578391694999993</v>
      </c>
      <c r="R23" s="9">
        <v>10.12008932</v>
      </c>
      <c r="S23" s="9">
        <v>0</v>
      </c>
      <c r="T23" s="9">
        <v>27.375858311999998</v>
      </c>
      <c r="U23" s="9">
        <v>623.76742500600005</v>
      </c>
      <c r="V23" s="9">
        <v>1019.585703664</v>
      </c>
      <c r="W23" s="9">
        <v>452.02661555700001</v>
      </c>
      <c r="X23" s="9">
        <v>14.774235497999999</v>
      </c>
      <c r="Y23" s="9">
        <v>230.53430517699999</v>
      </c>
      <c r="Z23" s="9">
        <v>28.582157764285711</v>
      </c>
      <c r="AA23" s="9">
        <v>29.979884772750001</v>
      </c>
      <c r="AB23" s="9">
        <v>21.775137061333332</v>
      </c>
      <c r="AC23" s="9">
        <v>67.719821188799997</v>
      </c>
      <c r="AD23" s="9">
        <v>16.69665432</v>
      </c>
      <c r="AE23" s="9">
        <v>0</v>
      </c>
      <c r="AF23" s="9">
        <v>0</v>
      </c>
      <c r="AG23" s="9"/>
      <c r="AH23" s="9"/>
      <c r="AI23" s="26">
        <f t="shared" si="33"/>
        <v>9912.9700391040024</v>
      </c>
      <c r="AJ23" s="26">
        <f t="shared" si="34"/>
        <v>19673.966304515303</v>
      </c>
      <c r="AK23" s="26">
        <f t="shared" si="35"/>
        <v>29586.936343619305</v>
      </c>
      <c r="AL23" s="9">
        <f t="shared" si="36"/>
        <v>0.45941986615059671</v>
      </c>
      <c r="AM23" s="9">
        <f t="shared" si="37"/>
        <v>0.33504550535330518</v>
      </c>
      <c r="AQ23" s="4"/>
      <c r="AT23" s="3"/>
      <c r="AU23" s="13"/>
      <c r="AW23" s="13"/>
      <c r="AX23" s="13"/>
      <c r="AZ23" s="13"/>
      <c r="BB23" s="13"/>
      <c r="BH23" s="13">
        <f t="shared" si="38"/>
        <v>0</v>
      </c>
      <c r="BI23" s="13">
        <f t="shared" si="39"/>
        <v>0.30303572169389476</v>
      </c>
      <c r="BJ23" s="13">
        <f t="shared" si="40"/>
        <v>2.1517169813267754</v>
      </c>
      <c r="BK23" s="13">
        <f t="shared" si="41"/>
        <v>0.30784128110527542</v>
      </c>
      <c r="BL23" s="13">
        <f t="shared" si="42"/>
        <v>0</v>
      </c>
      <c r="BM23" s="13">
        <f t="shared" si="43"/>
        <v>9.2526843584140983E-2</v>
      </c>
      <c r="BN23" s="13">
        <f t="shared" si="44"/>
        <v>4.2165056750833294</v>
      </c>
      <c r="BO23" s="13">
        <f t="shared" si="45"/>
        <v>10.3382015476964</v>
      </c>
      <c r="BP23" s="13">
        <f t="shared" si="46"/>
        <v>6.1111648777313672</v>
      </c>
      <c r="BQ23" s="13">
        <f t="shared" si="47"/>
        <v>0.24967498030910856</v>
      </c>
      <c r="BR23" s="13">
        <f t="shared" si="48"/>
        <v>4.6750559605009627</v>
      </c>
      <c r="BS23" s="13">
        <f t="shared" si="49"/>
        <v>0.67622785281433173</v>
      </c>
      <c r="BT23" s="13">
        <f t="shared" si="50"/>
        <v>0.81062491701248252</v>
      </c>
      <c r="BU23" s="13">
        <f t="shared" si="51"/>
        <v>0.66237420216799181</v>
      </c>
      <c r="BV23" s="13">
        <f t="shared" si="52"/>
        <v>2.288841953837657</v>
      </c>
      <c r="BW23" s="13">
        <f t="shared" si="53"/>
        <v>0.62075774046679444</v>
      </c>
      <c r="BX23" s="13">
        <f t="shared" si="54"/>
        <v>0</v>
      </c>
      <c r="BZ23" s="26">
        <f t="shared" si="55"/>
        <v>18.236558728499848</v>
      </c>
      <c r="CA23" s="26">
        <f t="shared" si="56"/>
        <v>12.746151591235275</v>
      </c>
      <c r="CB23" s="26">
        <f t="shared" si="57"/>
        <v>25.590603041321167</v>
      </c>
      <c r="CC23" s="26">
        <f t="shared" si="58"/>
        <v>2.7625939841259455</v>
      </c>
      <c r="CD23" s="13"/>
      <c r="CE23" s="13"/>
      <c r="CG23" s="13"/>
      <c r="CH23" s="13">
        <f t="shared" si="59"/>
        <v>0</v>
      </c>
      <c r="CI23" s="13">
        <f t="shared" si="60"/>
        <v>0.90446138465383619</v>
      </c>
      <c r="CJ23" s="13">
        <f t="shared" si="61"/>
        <v>6.4221633985443018</v>
      </c>
      <c r="CK23" s="13">
        <f t="shared" si="62"/>
        <v>0.91880438981163781</v>
      </c>
      <c r="CL23" s="13">
        <f t="shared" si="63"/>
        <v>0</v>
      </c>
      <c r="CM23" s="13">
        <f t="shared" si="64"/>
        <v>0.27616202010103524</v>
      </c>
      <c r="CN23" s="13">
        <f t="shared" si="65"/>
        <v>12.584874614679661</v>
      </c>
      <c r="CO23" s="13">
        <f t="shared" si="66"/>
        <v>30.856111729643338</v>
      </c>
      <c r="CP23" s="13">
        <f t="shared" si="67"/>
        <v>18.2398055789083</v>
      </c>
      <c r="CQ23" s="13">
        <f t="shared" si="68"/>
        <v>0.74519722342141714</v>
      </c>
      <c r="CR23" s="13">
        <f t="shared" si="69"/>
        <v>13.953495527633239</v>
      </c>
      <c r="CS23" s="13">
        <f t="shared" si="70"/>
        <v>2.0183164436163676</v>
      </c>
      <c r="CT23" s="13">
        <f t="shared" si="71"/>
        <v>2.4194472215279506</v>
      </c>
      <c r="CU23" s="13">
        <f t="shared" si="72"/>
        <v>1.9769678792423102</v>
      </c>
      <c r="CV23" s="13">
        <f t="shared" si="73"/>
        <v>6.8314360803738445</v>
      </c>
      <c r="CW23" s="13">
        <f t="shared" si="74"/>
        <v>1.8527565078427362</v>
      </c>
      <c r="CX23" s="13">
        <f t="shared" si="75"/>
        <v>0</v>
      </c>
      <c r="CZ23" s="26">
        <f t="shared" si="76"/>
        <v>46.184665954723428</v>
      </c>
      <c r="DA23" s="26">
        <f t="shared" si="77"/>
        <v>8.2454291730097751</v>
      </c>
      <c r="DB23" s="13">
        <f t="shared" si="7"/>
        <v>76.379484674285948</v>
      </c>
      <c r="DC23" s="13">
        <f t="shared" si="8"/>
        <v>8.2454291730097751</v>
      </c>
      <c r="DD23" s="13"/>
      <c r="DF23" s="13">
        <f t="shared" si="0"/>
        <v>0</v>
      </c>
      <c r="DG23" s="13">
        <f t="shared" si="9"/>
        <v>97.041306365638064</v>
      </c>
      <c r="DH23" s="13">
        <f t="shared" si="78"/>
        <v>1.0996676827213015E-3</v>
      </c>
      <c r="DI23" s="13">
        <f t="shared" si="93"/>
        <v>4.6554463087052407E-6</v>
      </c>
      <c r="DJ23" s="4">
        <f t="shared" si="10"/>
        <v>1.8124452925568637E-5</v>
      </c>
      <c r="DK23" s="4">
        <f t="shared" si="11"/>
        <v>2.0849982327006744E-6</v>
      </c>
      <c r="DL23" s="4">
        <f t="shared" si="12"/>
        <v>0</v>
      </c>
      <c r="DM23" s="4">
        <f t="shared" si="13"/>
        <v>1.4514450914312398E-8</v>
      </c>
      <c r="DN23" s="4">
        <f t="shared" si="14"/>
        <v>9.0177872565115832E-8</v>
      </c>
      <c r="DO23" s="4">
        <f t="shared" si="15"/>
        <v>1.146803932082847E-8</v>
      </c>
      <c r="DP23" s="4">
        <f t="shared" si="16"/>
        <v>0</v>
      </c>
      <c r="DQ23" s="4">
        <f t="shared" si="17"/>
        <v>3.1022198484256546E-8</v>
      </c>
      <c r="DR23" s="4">
        <f t="shared" si="18"/>
        <v>7.0685041710884149E-7</v>
      </c>
      <c r="DS23" s="4">
        <f t="shared" si="19"/>
        <v>1.1553898953703417E-6</v>
      </c>
      <c r="DT23" s="4">
        <f t="shared" si="20"/>
        <v>5.1223451071958422E-7</v>
      </c>
      <c r="DU23" s="4">
        <f t="shared" si="21"/>
        <v>1.6742096662269753E-8</v>
      </c>
      <c r="DV23" s="4">
        <f t="shared" si="22"/>
        <v>2.6124042910815986E-7</v>
      </c>
      <c r="DW23" s="4">
        <f t="shared" si="23"/>
        <v>3.2389171552781435E-8</v>
      </c>
      <c r="DX23" s="4">
        <f t="shared" si="24"/>
        <v>3.3973069459806278E-8</v>
      </c>
      <c r="DY23" s="4">
        <f t="shared" si="25"/>
        <v>2.4675486563373528E-8</v>
      </c>
      <c r="DZ23" s="4">
        <f t="shared" si="26"/>
        <v>7.6739794248439625E-8</v>
      </c>
      <c r="EA23" s="4">
        <f t="shared" si="27"/>
        <v>1.8920572952812685E-8</v>
      </c>
      <c r="EB23" s="4">
        <f t="shared" si="28"/>
        <v>0</v>
      </c>
      <c r="EC23" s="14"/>
      <c r="ED23" s="14"/>
      <c r="EE23" s="4">
        <f t="shared" si="79"/>
        <v>2.9863380050309237E-6</v>
      </c>
      <c r="EF23" s="14"/>
      <c r="EG23" s="14"/>
      <c r="EH23" s="14">
        <f t="shared" si="80"/>
        <v>1.1275189181933073E-3</v>
      </c>
      <c r="EI23" s="14"/>
      <c r="EJ23" s="4">
        <f t="shared" si="81"/>
        <v>2.652457348969197E-6</v>
      </c>
      <c r="EK23" s="4">
        <f t="shared" si="82"/>
        <v>1.6777752182440085E-7</v>
      </c>
      <c r="EL23" s="4">
        <f t="shared" si="83"/>
        <v>1.1616036280025671E-7</v>
      </c>
      <c r="EM23" s="4"/>
      <c r="EN23" s="4">
        <f t="shared" si="84"/>
        <v>2.3195789163300236E-5</v>
      </c>
      <c r="EO23" s="4"/>
      <c r="EP23" s="4">
        <f t="shared" si="85"/>
        <v>1.0741549211146716E-4</v>
      </c>
      <c r="ER23" s="13">
        <f t="shared" si="86"/>
        <v>99.999999999999986</v>
      </c>
      <c r="ES23" s="13"/>
      <c r="ET23" s="13">
        <f>DH23/$EH$23*100</f>
        <v>97.529865351028121</v>
      </c>
      <c r="EU23" s="13">
        <f t="shared" ref="EU23:FN23" si="98">DI23/$EH$23*100</f>
        <v>0.41289296645815471</v>
      </c>
      <c r="EV23" s="13">
        <f t="shared" si="98"/>
        <v>1.6074633102041924</v>
      </c>
      <c r="EW23" s="13">
        <f t="shared" si="98"/>
        <v>0.18491913519656017</v>
      </c>
      <c r="EX23" s="13">
        <f t="shared" si="98"/>
        <v>0</v>
      </c>
      <c r="EY23" s="13">
        <f t="shared" si="98"/>
        <v>1.2872911203627335E-3</v>
      </c>
      <c r="EZ23" s="13">
        <f t="shared" si="98"/>
        <v>7.9979032821563094E-3</v>
      </c>
      <c r="FA23" s="13">
        <f t="shared" si="98"/>
        <v>1.0171039381941735E-3</v>
      </c>
      <c r="FB23" s="13">
        <f t="shared" si="98"/>
        <v>0</v>
      </c>
      <c r="FC23" s="13">
        <f t="shared" si="98"/>
        <v>2.7513683348183034E-3</v>
      </c>
      <c r="FD23" s="13">
        <f t="shared" si="98"/>
        <v>6.269078112156834E-2</v>
      </c>
      <c r="FE23" s="13">
        <f t="shared" si="98"/>
        <v>0.10247188554686902</v>
      </c>
      <c r="FF23" s="13">
        <f t="shared" si="98"/>
        <v>4.5430236464712184E-2</v>
      </c>
      <c r="FG23" s="13">
        <f t="shared" si="98"/>
        <v>1.4848617076063469E-3</v>
      </c>
      <c r="FH23" s="13">
        <f t="shared" si="98"/>
        <v>2.3169494089443875E-2</v>
      </c>
      <c r="FI23" s="13">
        <f t="shared" si="98"/>
        <v>2.8726055971353983E-3</v>
      </c>
      <c r="FJ23" s="13">
        <f t="shared" si="98"/>
        <v>3.0130819901668178E-3</v>
      </c>
      <c r="FK23" s="13">
        <f t="shared" si="98"/>
        <v>2.1884765005018782E-3</v>
      </c>
      <c r="FL23" s="13">
        <f t="shared" si="98"/>
        <v>6.8060759788762136E-3</v>
      </c>
      <c r="FM23" s="13">
        <f t="shared" si="98"/>
        <v>1.6780714405333686E-3</v>
      </c>
      <c r="FN23" s="13">
        <f t="shared" si="98"/>
        <v>0</v>
      </c>
      <c r="FO23" s="14"/>
      <c r="FP23" s="14"/>
      <c r="FQ23" s="14"/>
      <c r="FR23" s="14">
        <f t="shared" si="88"/>
        <v>0.26485923711294501</v>
      </c>
      <c r="FS23" s="14"/>
      <c r="FT23" s="26">
        <f t="shared" si="89"/>
        <v>0.23799862726501808</v>
      </c>
      <c r="FU23" s="14">
        <f t="shared" si="90"/>
        <v>1.4880240066680307E-2</v>
      </c>
      <c r="FV23" s="14">
        <f t="shared" si="91"/>
        <v>1.0302298340713216E-2</v>
      </c>
      <c r="FW23" s="13"/>
      <c r="FX23" s="14">
        <f t="shared" si="92"/>
        <v>99.999999999999986</v>
      </c>
      <c r="FY23" s="13"/>
      <c r="FZ23" s="14"/>
    </row>
    <row r="24" spans="1:182" x14ac:dyDescent="0.25">
      <c r="A24" s="9" t="s">
        <v>89</v>
      </c>
      <c r="B24" s="9"/>
      <c r="C24" s="9">
        <v>186</v>
      </c>
      <c r="D24" s="9">
        <f t="shared" si="1"/>
        <v>200.00579999999999</v>
      </c>
      <c r="E24" s="3">
        <f t="shared" si="30"/>
        <v>1.657912068596302</v>
      </c>
      <c r="F24" s="13">
        <f t="shared" si="31"/>
        <v>3.6383531061686765</v>
      </c>
      <c r="G24" s="9">
        <f t="shared" si="2"/>
        <v>5.3224720823714135E-3</v>
      </c>
      <c r="H24" s="16">
        <f t="shared" si="3"/>
        <v>0.10906171931926038</v>
      </c>
      <c r="I24" s="3">
        <f t="shared" si="4"/>
        <v>19.780282239280957</v>
      </c>
      <c r="J24" s="13">
        <f t="shared" si="32"/>
        <v>181.9994253090529</v>
      </c>
      <c r="K24" s="9">
        <v>737127.66464120371</v>
      </c>
      <c r="L24" s="9">
        <v>3.3883333336561918</v>
      </c>
      <c r="M24" s="9">
        <v>13450.730764184998</v>
      </c>
      <c r="N24" s="9">
        <v>1703.0282552048782</v>
      </c>
      <c r="O24" s="9">
        <v>4.8445821709999999</v>
      </c>
      <c r="P24" s="9">
        <v>17.031312606</v>
      </c>
      <c r="Q24" s="9">
        <v>102.26794087125</v>
      </c>
      <c r="R24" s="9">
        <v>22.242559012666668</v>
      </c>
      <c r="S24" s="9">
        <v>0</v>
      </c>
      <c r="T24" s="9">
        <v>32.368644263999997</v>
      </c>
      <c r="U24" s="9">
        <v>768.41978980800002</v>
      </c>
      <c r="V24" s="9">
        <v>1146.5333867019999</v>
      </c>
      <c r="W24" s="9">
        <v>567.07185351299995</v>
      </c>
      <c r="X24" s="9">
        <v>23.422454022</v>
      </c>
      <c r="Y24" s="9">
        <v>283.74884749199998</v>
      </c>
      <c r="Z24" s="9">
        <v>40.362263501999998</v>
      </c>
      <c r="AA24" s="9">
        <v>44.335610781</v>
      </c>
      <c r="AB24" s="9">
        <v>19.712015297333334</v>
      </c>
      <c r="AC24" s="9">
        <v>88.976466605399992</v>
      </c>
      <c r="AD24" s="9">
        <v>21.977173877999999</v>
      </c>
      <c r="AE24" s="9">
        <v>0</v>
      </c>
      <c r="AF24" s="9">
        <v>0</v>
      </c>
      <c r="AG24" s="9"/>
      <c r="AH24" s="9"/>
      <c r="AI24" s="26">
        <f t="shared" si="33"/>
        <v>12209.456839601999</v>
      </c>
      <c r="AJ24" s="26">
        <f t="shared" si="34"/>
        <v>16856.787274594753</v>
      </c>
      <c r="AK24" s="26">
        <f t="shared" si="35"/>
        <v>29066.24411419675</v>
      </c>
      <c r="AL24" s="9">
        <f t="shared" ref="AL24:AL27" si="99">(AK24-M24)/AK24</f>
        <v>0.53723877390765828</v>
      </c>
      <c r="AM24" s="9">
        <f t="shared" ref="AM24:AM27" si="100">(AK24-((2*N24)+M24))/AK24</f>
        <v>0.42005622713526181</v>
      </c>
      <c r="AQ24" s="4"/>
      <c r="AT24" s="3"/>
      <c r="AU24" s="13"/>
      <c r="AW24" s="13"/>
      <c r="AX24" s="13"/>
      <c r="AZ24" s="13"/>
      <c r="BB24" s="13"/>
      <c r="BH24" s="13">
        <f t="shared" si="38"/>
        <v>0.10000429677738322</v>
      </c>
      <c r="BI24" s="13">
        <f t="shared" si="39"/>
        <v>0.41016372040916732</v>
      </c>
      <c r="BJ24" s="13">
        <f t="shared" si="40"/>
        <v>2.8147548880262665</v>
      </c>
      <c r="BK24" s="13">
        <f t="shared" si="41"/>
        <v>0.6887131007622177</v>
      </c>
      <c r="BL24" s="13">
        <f t="shared" si="42"/>
        <v>0</v>
      </c>
      <c r="BM24" s="13">
        <f t="shared" si="43"/>
        <v>0.11136163357339404</v>
      </c>
      <c r="BN24" s="13">
        <f t="shared" si="44"/>
        <v>5.2873689960697936</v>
      </c>
      <c r="BO24" s="13">
        <f t="shared" si="45"/>
        <v>11.833658819462006</v>
      </c>
      <c r="BP24" s="13">
        <f t="shared" si="46"/>
        <v>7.8038545507986914</v>
      </c>
      <c r="BQ24" s="13">
        <f t="shared" si="47"/>
        <v>0.4029150434775271</v>
      </c>
      <c r="BR24" s="13">
        <f t="shared" si="48"/>
        <v>5.8572861297908645</v>
      </c>
      <c r="BS24" s="13">
        <f t="shared" si="49"/>
        <v>0.97204111891430001</v>
      </c>
      <c r="BT24" s="13">
        <f t="shared" si="50"/>
        <v>1.2202639076947757</v>
      </c>
      <c r="BU24" s="13">
        <f t="shared" si="51"/>
        <v>0.6103579705000447</v>
      </c>
      <c r="BV24" s="13">
        <f t="shared" si="52"/>
        <v>3.0611614715621771</v>
      </c>
      <c r="BW24" s="13">
        <f t="shared" si="53"/>
        <v>0.83171706570758208</v>
      </c>
      <c r="BX24" s="13">
        <f t="shared" si="54"/>
        <v>0</v>
      </c>
      <c r="BZ24" s="26">
        <f t="shared" si="55"/>
        <v>23.941516198713412</v>
      </c>
      <c r="CA24" s="26">
        <f t="shared" si="56"/>
        <v>16.969378713622305</v>
      </c>
      <c r="CB24" s="26">
        <f t="shared" si="57"/>
        <v>31.185083539598885</v>
      </c>
      <c r="CC24" s="26">
        <f t="shared" si="58"/>
        <v>4.0136360059750347</v>
      </c>
      <c r="CD24" s="13"/>
      <c r="CE24" s="13"/>
      <c r="CG24" s="13"/>
      <c r="CH24" s="13">
        <f t="shared" si="59"/>
        <v>0.23807359662158029</v>
      </c>
      <c r="CI24" s="13">
        <f t="shared" si="60"/>
        <v>0.97644956535090466</v>
      </c>
      <c r="CJ24" s="13">
        <f t="shared" si="61"/>
        <v>6.700900275238368</v>
      </c>
      <c r="CK24" s="13">
        <f t="shared" si="62"/>
        <v>1.6395736005609693</v>
      </c>
      <c r="CL24" s="13">
        <f t="shared" si="63"/>
        <v>0</v>
      </c>
      <c r="CM24" s="13">
        <f t="shared" si="64"/>
        <v>0.26511125506427646</v>
      </c>
      <c r="CN24" s="13">
        <f t="shared" si="65"/>
        <v>12.5872886878242</v>
      </c>
      <c r="CO24" s="13">
        <f t="shared" si="66"/>
        <v>28.171606692195194</v>
      </c>
      <c r="CP24" s="13">
        <f t="shared" si="67"/>
        <v>18.578118943790304</v>
      </c>
      <c r="CQ24" s="13">
        <f t="shared" si="68"/>
        <v>0.95919312094327047</v>
      </c>
      <c r="CR24" s="13">
        <f t="shared" si="69"/>
        <v>13.94405260871128</v>
      </c>
      <c r="CS24" s="13">
        <f t="shared" si="70"/>
        <v>2.3140738218393184</v>
      </c>
      <c r="CT24" s="13">
        <f t="shared" si="71"/>
        <v>2.9050013518829227</v>
      </c>
      <c r="CU24" s="13">
        <f t="shared" si="72"/>
        <v>1.4530387387960424</v>
      </c>
      <c r="CV24" s="13">
        <f t="shared" si="73"/>
        <v>7.2875040859148035</v>
      </c>
      <c r="CW24" s="13">
        <f t="shared" si="74"/>
        <v>1.9800136552665886</v>
      </c>
      <c r="CX24" s="13">
        <f t="shared" si="75"/>
        <v>0</v>
      </c>
      <c r="CZ24" s="26">
        <f t="shared" si="76"/>
        <v>47.440982671877947</v>
      </c>
      <c r="DA24" s="26">
        <f t="shared" si="77"/>
        <v>9.5549970377718232</v>
      </c>
      <c r="DB24" s="13">
        <f t="shared" si="7"/>
        <v>74.24026005346424</v>
      </c>
      <c r="DC24" s="13">
        <f t="shared" si="8"/>
        <v>9.5549970377718232</v>
      </c>
      <c r="DD24" s="13"/>
      <c r="DF24" s="13">
        <f t="shared" si="0"/>
        <v>0</v>
      </c>
      <c r="DG24" s="13">
        <f t="shared" si="9"/>
        <v>97.093375588580329</v>
      </c>
      <c r="DH24" s="13">
        <f t="shared" si="78"/>
        <v>1.1002577287942416E-3</v>
      </c>
      <c r="DI24" s="13">
        <f t="shared" si="93"/>
        <v>5.393144429323023E-6</v>
      </c>
      <c r="DJ24" s="4">
        <f t="shared" si="10"/>
        <v>1.5242307100264873E-5</v>
      </c>
      <c r="DK24" s="4">
        <f t="shared" si="11"/>
        <v>1.9298638952300715E-6</v>
      </c>
      <c r="DL24" s="4">
        <f t="shared" si="12"/>
        <v>5.4898585450441999E-9</v>
      </c>
      <c r="DM24" s="4">
        <f t="shared" si="13"/>
        <v>1.9299806204766739E-8</v>
      </c>
      <c r="DN24" s="4">
        <f t="shared" si="14"/>
        <v>1.1588956679007413E-7</v>
      </c>
      <c r="DO24" s="4">
        <f t="shared" si="15"/>
        <v>2.5205166998773976E-8</v>
      </c>
      <c r="DP24" s="4">
        <f t="shared" si="16"/>
        <v>0</v>
      </c>
      <c r="DQ24" s="4">
        <f t="shared" si="17"/>
        <v>3.6680000881796643E-8</v>
      </c>
      <c r="DR24" s="4">
        <f t="shared" si="18"/>
        <v>8.7076982087554258E-7</v>
      </c>
      <c r="DS24" s="4">
        <f t="shared" si="19"/>
        <v>1.2992464340562922E-6</v>
      </c>
      <c r="DT24" s="4">
        <f t="shared" si="20"/>
        <v>6.4260325261854162E-7</v>
      </c>
      <c r="DU24" s="4">
        <f t="shared" si="21"/>
        <v>2.654221867229457E-8</v>
      </c>
      <c r="DV24" s="4">
        <f t="shared" si="22"/>
        <v>3.2154290712110196E-7</v>
      </c>
      <c r="DW24" s="4">
        <f t="shared" si="23"/>
        <v>4.5738333949662774E-8</v>
      </c>
      <c r="DX24" s="4">
        <f t="shared" si="24"/>
        <v>5.0240913066314185E-8</v>
      </c>
      <c r="DY24" s="4">
        <f t="shared" si="25"/>
        <v>2.2337566337071707E-8</v>
      </c>
      <c r="DZ24" s="4">
        <f t="shared" si="26"/>
        <v>1.0082772843146293E-7</v>
      </c>
      <c r="EA24" s="4">
        <f t="shared" si="27"/>
        <v>2.4904433767743492E-8</v>
      </c>
      <c r="EB24" s="4">
        <f t="shared" si="28"/>
        <v>0</v>
      </c>
      <c r="EC24" s="14"/>
      <c r="ED24" s="14"/>
      <c r="EE24" s="4">
        <f t="shared" si="79"/>
        <v>3.6073180083164835E-6</v>
      </c>
      <c r="EF24" s="14"/>
      <c r="EG24" s="14"/>
      <c r="EH24" s="14">
        <f t="shared" si="80"/>
        <v>1.1264303622273758E-3</v>
      </c>
      <c r="EI24" s="14"/>
      <c r="EJ24" s="4">
        <f t="shared" si="81"/>
        <v>3.1607046333437728E-6</v>
      </c>
      <c r="EK24" s="4">
        <f t="shared" si="82"/>
        <v>2.1914454178451159E-7</v>
      </c>
      <c r="EL24" s="4">
        <f t="shared" si="83"/>
        <v>1.6588439853865903E-7</v>
      </c>
      <c r="EM24" s="4"/>
      <c r="EN24" s="4">
        <f t="shared" si="84"/>
        <v>2.0779489003811431E-5</v>
      </c>
      <c r="EO24" s="4"/>
      <c r="EP24" s="4">
        <f t="shared" si="85"/>
        <v>1.3757173187351084E-4</v>
      </c>
      <c r="ER24" s="13">
        <f t="shared" si="86"/>
        <v>99.999999999999986</v>
      </c>
      <c r="ES24" s="13"/>
      <c r="ET24" s="13">
        <f>DH24/$EH$24*100</f>
        <v>97.676497872324646</v>
      </c>
      <c r="EU24" s="13">
        <f t="shared" ref="EU24:FN24" si="101">DI24/$EH$24*100</f>
        <v>0.47878187681826606</v>
      </c>
      <c r="EV24" s="13">
        <f t="shared" si="101"/>
        <v>1.3531513009046656</v>
      </c>
      <c r="EW24" s="13">
        <f t="shared" si="101"/>
        <v>0.17132562828065162</v>
      </c>
      <c r="EX24" s="13">
        <f t="shared" si="101"/>
        <v>4.8736777071497681E-4</v>
      </c>
      <c r="EY24" s="13">
        <f t="shared" si="101"/>
        <v>1.7133599068302611E-3</v>
      </c>
      <c r="EZ24" s="13">
        <f t="shared" si="101"/>
        <v>1.0288214049993905E-2</v>
      </c>
      <c r="FA24" s="13">
        <f t="shared" si="101"/>
        <v>2.2376143118988637E-3</v>
      </c>
      <c r="FB24" s="13">
        <f t="shared" si="101"/>
        <v>0</v>
      </c>
      <c r="FC24" s="13">
        <f t="shared" si="101"/>
        <v>3.2563043497217626E-3</v>
      </c>
      <c r="FD24" s="13">
        <f t="shared" si="101"/>
        <v>7.7303475658602072E-2</v>
      </c>
      <c r="FE24" s="13">
        <f t="shared" si="101"/>
        <v>0.11534192237922228</v>
      </c>
      <c r="FF24" s="13">
        <f t="shared" si="101"/>
        <v>5.7047756715992069E-2</v>
      </c>
      <c r="FG24" s="13">
        <f t="shared" si="101"/>
        <v>2.3563124328263522E-3</v>
      </c>
      <c r="FH24" s="13">
        <f t="shared" si="101"/>
        <v>2.8545298307237645E-2</v>
      </c>
      <c r="FI24" s="13">
        <f t="shared" si="101"/>
        <v>4.0604670722139379E-3</v>
      </c>
      <c r="FJ24" s="13">
        <f t="shared" si="101"/>
        <v>4.4601881084747252E-3</v>
      </c>
      <c r="FK24" s="13">
        <f t="shared" si="101"/>
        <v>1.9830401493175264E-3</v>
      </c>
      <c r="FL24" s="13">
        <f t="shared" si="101"/>
        <v>8.9510840450082192E-3</v>
      </c>
      <c r="FM24" s="13">
        <f t="shared" si="101"/>
        <v>2.2109164137317882E-3</v>
      </c>
      <c r="FN24" s="13">
        <f t="shared" si="101"/>
        <v>0</v>
      </c>
      <c r="FO24" s="14"/>
      <c r="FP24" s="14"/>
      <c r="FQ24" s="14"/>
      <c r="FR24" s="14">
        <f t="shared" si="88"/>
        <v>0.32024332167178632</v>
      </c>
      <c r="FS24" s="14"/>
      <c r="FT24" s="26">
        <f t="shared" si="89"/>
        <v>0.28385106984360214</v>
      </c>
      <c r="FU24" s="14">
        <f t="shared" si="90"/>
        <v>1.9454779375014407E-2</v>
      </c>
      <c r="FV24" s="14">
        <f t="shared" si="91"/>
        <v>1.4726556039438007E-2</v>
      </c>
      <c r="FW24" s="13"/>
      <c r="FX24" s="14">
        <f t="shared" si="92"/>
        <v>99.999999999999986</v>
      </c>
      <c r="FY24" s="13"/>
      <c r="FZ24" s="14"/>
    </row>
    <row r="25" spans="1:182" x14ac:dyDescent="0.25">
      <c r="A25" s="9" t="s">
        <v>90</v>
      </c>
      <c r="B25" s="9"/>
      <c r="C25" s="9">
        <v>112</v>
      </c>
      <c r="D25" s="9">
        <f t="shared" si="1"/>
        <v>120.43359999999998</v>
      </c>
      <c r="E25" s="3">
        <f t="shared" si="30"/>
        <v>0.99831264345583781</v>
      </c>
      <c r="F25" s="13">
        <f t="shared" si="31"/>
        <v>2.1908362789832889</v>
      </c>
      <c r="G25" s="9">
        <f t="shared" si="2"/>
        <v>3.2049294259440769E-3</v>
      </c>
      <c r="H25" s="16">
        <f t="shared" si="3"/>
        <v>6.5671572923425597E-2</v>
      </c>
      <c r="I25" s="3">
        <f t="shared" si="4"/>
        <v>32.84939729023445</v>
      </c>
      <c r="J25" s="13">
        <f t="shared" si="32"/>
        <v>109.59105179899959</v>
      </c>
      <c r="K25" s="9">
        <v>737127.68804398144</v>
      </c>
      <c r="L25" s="9">
        <v>3.9499999992549419</v>
      </c>
      <c r="M25" s="9">
        <v>9995.0272270199985</v>
      </c>
      <c r="N25" s="9">
        <v>1319.1004424829268</v>
      </c>
      <c r="O25" s="9">
        <v>7.1939444829999992</v>
      </c>
      <c r="P25" s="9">
        <v>24.904938733714285</v>
      </c>
      <c r="Q25" s="9">
        <v>138.15593613524999</v>
      </c>
      <c r="R25" s="9">
        <v>31.792774163333334</v>
      </c>
      <c r="S25" s="9">
        <v>0</v>
      </c>
      <c r="T25" s="9">
        <v>39.728780321999999</v>
      </c>
      <c r="U25" s="9">
        <v>936.79140723299997</v>
      </c>
      <c r="V25" s="9">
        <v>1248.7541096139998</v>
      </c>
      <c r="W25" s="9">
        <v>744.854215512</v>
      </c>
      <c r="X25" s="9">
        <v>29.646074330399998</v>
      </c>
      <c r="Y25" s="9">
        <v>354.181619055</v>
      </c>
      <c r="Z25" s="9">
        <v>66.90688462542856</v>
      </c>
      <c r="AA25" s="9">
        <v>53.985671222999997</v>
      </c>
      <c r="AB25" s="9">
        <v>27.962416812000001</v>
      </c>
      <c r="AC25" s="9">
        <v>128.58511974659999</v>
      </c>
      <c r="AD25" s="9">
        <v>30.419563692000001</v>
      </c>
      <c r="AE25" s="9">
        <v>0</v>
      </c>
      <c r="AF25" s="9">
        <v>0</v>
      </c>
      <c r="AG25" s="9"/>
      <c r="AH25" s="9"/>
      <c r="AI25" s="26">
        <f t="shared" si="33"/>
        <v>15293.553277793997</v>
      </c>
      <c r="AJ25" s="26">
        <f t="shared" si="34"/>
        <v>12633.228111985853</v>
      </c>
      <c r="AK25" s="26">
        <f t="shared" si="35"/>
        <v>27926.781389779848</v>
      </c>
      <c r="AL25" s="9">
        <f t="shared" si="99"/>
        <v>0.64209884814446239</v>
      </c>
      <c r="AM25" s="9">
        <f t="shared" si="100"/>
        <v>0.54763035755315725</v>
      </c>
      <c r="AQ25" s="4"/>
      <c r="AT25" s="3"/>
      <c r="AU25" s="13"/>
      <c r="AW25" s="13"/>
      <c r="AX25" s="13"/>
      <c r="AZ25" s="13"/>
      <c r="BB25" s="13"/>
      <c r="BH25" s="13">
        <f t="shared" si="38"/>
        <v>0.15456012025000587</v>
      </c>
      <c r="BI25" s="13">
        <f t="shared" si="39"/>
        <v>0.62425586644868392</v>
      </c>
      <c r="BJ25" s="13">
        <f t="shared" si="40"/>
        <v>3.9576615495206293</v>
      </c>
      <c r="BK25" s="13">
        <f t="shared" si="41"/>
        <v>1.0245898497086192</v>
      </c>
      <c r="BL25" s="13">
        <f t="shared" si="42"/>
        <v>0</v>
      </c>
      <c r="BM25" s="13">
        <f t="shared" si="43"/>
        <v>0.142260505310287</v>
      </c>
      <c r="BN25" s="13">
        <f t="shared" si="44"/>
        <v>6.7089106629081892</v>
      </c>
      <c r="BO25" s="13">
        <f t="shared" si="45"/>
        <v>13.414586795931275</v>
      </c>
      <c r="BP25" s="13">
        <f t="shared" si="46"/>
        <v>10.668672556510055</v>
      </c>
      <c r="BQ25" s="13">
        <f t="shared" si="47"/>
        <v>0.53078215345735014</v>
      </c>
      <c r="BR25" s="13">
        <f t="shared" si="48"/>
        <v>7.6095045994369501</v>
      </c>
      <c r="BS25" s="13">
        <f t="shared" si="49"/>
        <v>1.6770575378564669</v>
      </c>
      <c r="BT25" s="13">
        <f t="shared" si="50"/>
        <v>1.546491748390503</v>
      </c>
      <c r="BU25" s="13">
        <f t="shared" si="51"/>
        <v>0.90114842736620826</v>
      </c>
      <c r="BV25" s="13">
        <f t="shared" si="52"/>
        <v>4.6043658935095646</v>
      </c>
      <c r="BW25" s="13">
        <f t="shared" si="53"/>
        <v>1.1981874887109496</v>
      </c>
      <c r="BX25" s="13">
        <f t="shared" si="54"/>
        <v>0</v>
      </c>
      <c r="BZ25" s="26">
        <f t="shared" si="55"/>
        <v>33.299090302455035</v>
      </c>
      <c r="CA25" s="26">
        <f t="shared" si="56"/>
        <v>23.828605234655932</v>
      </c>
      <c r="CB25" s="26">
        <f t="shared" si="57"/>
        <v>38.932456768243817</v>
      </c>
      <c r="CC25" s="26">
        <f t="shared" si="58"/>
        <v>5.7610673859279391</v>
      </c>
      <c r="CD25" s="13"/>
      <c r="CE25" s="13"/>
      <c r="CG25" s="13"/>
      <c r="CH25" s="13">
        <f t="shared" si="59"/>
        <v>0.28223439062178557</v>
      </c>
      <c r="CI25" s="13">
        <f t="shared" si="60"/>
        <v>1.1399219525336282</v>
      </c>
      <c r="CJ25" s="13">
        <f t="shared" si="61"/>
        <v>7.2268848776091961</v>
      </c>
      <c r="CK25" s="13">
        <f t="shared" si="62"/>
        <v>1.8709515197195121</v>
      </c>
      <c r="CL25" s="13">
        <f t="shared" si="63"/>
        <v>0</v>
      </c>
      <c r="CM25" s="13">
        <f t="shared" si="64"/>
        <v>0.25977468806863596</v>
      </c>
      <c r="CN25" s="13">
        <f t="shared" si="65"/>
        <v>12.250801239149659</v>
      </c>
      <c r="CO25" s="13">
        <f t="shared" si="66"/>
        <v>24.495696067450297</v>
      </c>
      <c r="CP25" s="13">
        <f t="shared" si="67"/>
        <v>19.481521448478997</v>
      </c>
      <c r="CQ25" s="13">
        <f t="shared" si="68"/>
        <v>0.96923434966044286</v>
      </c>
      <c r="CR25" s="13">
        <f t="shared" si="69"/>
        <v>13.895330115438886</v>
      </c>
      <c r="CS25" s="13">
        <f t="shared" si="70"/>
        <v>3.0623896479180823</v>
      </c>
      <c r="CT25" s="13">
        <f t="shared" si="71"/>
        <v>2.8239700868671962</v>
      </c>
      <c r="CU25" s="13">
        <f t="shared" si="72"/>
        <v>1.6455414038633456</v>
      </c>
      <c r="CV25" s="13">
        <f t="shared" si="73"/>
        <v>8.4077988555676981</v>
      </c>
      <c r="CW25" s="13">
        <f t="shared" si="74"/>
        <v>2.1879493570526618</v>
      </c>
      <c r="CX25" s="13">
        <f t="shared" si="75"/>
        <v>0</v>
      </c>
      <c r="CZ25" s="26">
        <f t="shared" si="76"/>
        <v>50.285785907794654</v>
      </c>
      <c r="DA25" s="26">
        <f t="shared" si="77"/>
        <v>10.51999274048412</v>
      </c>
      <c r="DB25" s="13">
        <f t="shared" si="7"/>
        <v>71.09258322017827</v>
      </c>
      <c r="DC25" s="13">
        <f t="shared" si="8"/>
        <v>10.51999274048412</v>
      </c>
      <c r="DD25" s="13"/>
      <c r="DF25" s="13">
        <f t="shared" si="0"/>
        <v>0</v>
      </c>
      <c r="DG25" s="13">
        <f t="shared" si="9"/>
        <v>97.20732186102201</v>
      </c>
      <c r="DH25" s="13">
        <f t="shared" si="78"/>
        <v>1.1015489627858631E-3</v>
      </c>
      <c r="DI25" s="13">
        <f t="shared" si="93"/>
        <v>6.2144373353486758E-6</v>
      </c>
      <c r="DJ25" s="4">
        <f t="shared" si="10"/>
        <v>1.1326319524244719E-5</v>
      </c>
      <c r="DK25" s="4">
        <f t="shared" si="11"/>
        <v>1.4947986390416993E-6</v>
      </c>
      <c r="DL25" s="4">
        <f t="shared" si="12"/>
        <v>8.1521452621824315E-9</v>
      </c>
      <c r="DM25" s="4">
        <f t="shared" si="13"/>
        <v>2.8222163624249457E-8</v>
      </c>
      <c r="DN25" s="4">
        <f t="shared" si="14"/>
        <v>1.5655768026412178E-7</v>
      </c>
      <c r="DO25" s="4">
        <f t="shared" si="15"/>
        <v>3.6027427495405354E-8</v>
      </c>
      <c r="DP25" s="4">
        <f t="shared" si="16"/>
        <v>0</v>
      </c>
      <c r="DQ25" s="4">
        <f t="shared" si="17"/>
        <v>4.5020473683057603E-8</v>
      </c>
      <c r="DR25" s="4">
        <f t="shared" si="18"/>
        <v>1.0615677741431514E-6</v>
      </c>
      <c r="DS25" s="4">
        <f t="shared" si="19"/>
        <v>1.4150824936690867E-6</v>
      </c>
      <c r="DT25" s="4">
        <f t="shared" si="20"/>
        <v>8.4406541895782964E-7</v>
      </c>
      <c r="DU25" s="4">
        <f t="shared" si="21"/>
        <v>3.3594796980431265E-8</v>
      </c>
      <c r="DV25" s="4">
        <f t="shared" si="22"/>
        <v>4.0135700442982144E-7</v>
      </c>
      <c r="DW25" s="4">
        <f t="shared" si="23"/>
        <v>7.5818578221654311E-8</v>
      </c>
      <c r="DX25" s="4">
        <f t="shared" si="24"/>
        <v>6.1176317794266451E-8</v>
      </c>
      <c r="DY25" s="4">
        <f t="shared" si="25"/>
        <v>3.1686883916298382E-8</v>
      </c>
      <c r="DZ25" s="4">
        <f t="shared" si="26"/>
        <v>1.4571207453803832E-7</v>
      </c>
      <c r="EA25" s="4">
        <f t="shared" si="27"/>
        <v>3.4471311617069995E-8</v>
      </c>
      <c r="EB25" s="4">
        <f t="shared" si="28"/>
        <v>0</v>
      </c>
      <c r="EC25" s="14"/>
      <c r="ED25" s="14"/>
      <c r="EE25" s="4">
        <f t="shared" si="79"/>
        <v>4.3785125445966647E-6</v>
      </c>
      <c r="EF25" s="14"/>
      <c r="EG25" s="14"/>
      <c r="EH25" s="14">
        <f t="shared" si="80"/>
        <v>1.124963030829095E-3</v>
      </c>
      <c r="EI25" s="14"/>
      <c r="EJ25" s="4">
        <f t="shared" si="81"/>
        <v>3.7556674881803203E-6</v>
      </c>
      <c r="EK25" s="4">
        <f t="shared" si="82"/>
        <v>3.143938544702575E-7</v>
      </c>
      <c r="EL25" s="4">
        <f t="shared" si="83"/>
        <v>2.2895941664595903E-7</v>
      </c>
      <c r="EM25" s="4"/>
      <c r="EN25" s="4">
        <f t="shared" si="84"/>
        <v>1.7199630707883082E-5</v>
      </c>
      <c r="EO25" s="4"/>
      <c r="EP25" s="4">
        <f t="shared" si="85"/>
        <v>1.8223704914842992E-4</v>
      </c>
      <c r="ER25" s="13">
        <f t="shared" si="86"/>
        <v>100</v>
      </c>
      <c r="ES25" s="13"/>
      <c r="ET25" s="13">
        <f>DH25/$EH$25*100</f>
        <v>97.918681112038342</v>
      </c>
      <c r="EU25" s="13">
        <f t="shared" ref="EU25:FN25" si="102">DI25/$EH$25*100</f>
        <v>0.55241258290671569</v>
      </c>
      <c r="EV25" s="13">
        <f t="shared" si="102"/>
        <v>1.0068170432140555</v>
      </c>
      <c r="EW25" s="13">
        <f t="shared" si="102"/>
        <v>0.13287535661861141</v>
      </c>
      <c r="EX25" s="13">
        <f t="shared" si="102"/>
        <v>7.2465894778553927E-4</v>
      </c>
      <c r="EY25" s="13">
        <f t="shared" si="102"/>
        <v>2.5087192068391608E-3</v>
      </c>
      <c r="EZ25" s="13">
        <f t="shared" si="102"/>
        <v>1.3916695568985869E-2</v>
      </c>
      <c r="FA25" s="13">
        <f t="shared" si="102"/>
        <v>3.2025432399190243E-3</v>
      </c>
      <c r="FB25" s="13">
        <f t="shared" si="102"/>
        <v>0</v>
      </c>
      <c r="FC25" s="13">
        <f t="shared" si="102"/>
        <v>4.0019513930051216E-3</v>
      </c>
      <c r="FD25" s="13">
        <f t="shared" si="102"/>
        <v>9.436468088740467E-2</v>
      </c>
      <c r="FE25" s="13">
        <f t="shared" si="102"/>
        <v>0.12578924416975501</v>
      </c>
      <c r="FF25" s="13">
        <f t="shared" si="102"/>
        <v>7.5030502854458725E-2</v>
      </c>
      <c r="FG25" s="13">
        <f t="shared" si="102"/>
        <v>2.9863023103676558E-3</v>
      </c>
      <c r="FH25" s="13">
        <f t="shared" si="102"/>
        <v>3.5677350582269562E-2</v>
      </c>
      <c r="FI25" s="13">
        <f t="shared" si="102"/>
        <v>6.7396506501885851E-3</v>
      </c>
      <c r="FJ25" s="13">
        <f t="shared" si="102"/>
        <v>5.4380736182218945E-3</v>
      </c>
      <c r="FK25" s="13">
        <f t="shared" si="102"/>
        <v>2.8167044647631864E-3</v>
      </c>
      <c r="FL25" s="13">
        <f t="shared" si="102"/>
        <v>1.2952610045385124E-2</v>
      </c>
      <c r="FM25" s="13">
        <f t="shared" si="102"/>
        <v>3.0642172829150414E-3</v>
      </c>
      <c r="FN25" s="13">
        <f t="shared" si="102"/>
        <v>0</v>
      </c>
      <c r="FO25" s="14"/>
      <c r="FP25" s="14"/>
      <c r="FQ25" s="14"/>
      <c r="FR25" s="14">
        <f t="shared" si="88"/>
        <v>0.38921390522226423</v>
      </c>
      <c r="FS25" s="14"/>
      <c r="FT25" s="26">
        <f t="shared" si="89"/>
        <v>0.33785003219726079</v>
      </c>
      <c r="FU25" s="14">
        <f t="shared" si="90"/>
        <v>2.7947038778558787E-2</v>
      </c>
      <c r="FV25" s="14">
        <f t="shared" si="91"/>
        <v>2.0352616963529593E-2</v>
      </c>
      <c r="FW25" s="13"/>
      <c r="FX25" s="14">
        <f t="shared" si="92"/>
        <v>100</v>
      </c>
      <c r="FY25" s="13"/>
      <c r="FZ25" s="14"/>
    </row>
    <row r="26" spans="1:182" x14ac:dyDescent="0.25">
      <c r="A26" s="9" t="s">
        <v>91</v>
      </c>
      <c r="B26" s="9"/>
      <c r="C26" s="9">
        <v>74</v>
      </c>
      <c r="D26" s="9">
        <f t="shared" si="1"/>
        <v>79.572199999999995</v>
      </c>
      <c r="E26" s="3">
        <f t="shared" si="30"/>
        <v>0.65959942514046432</v>
      </c>
      <c r="F26" s="13">
        <f t="shared" si="31"/>
        <v>1.4475168271853875</v>
      </c>
      <c r="G26" s="9">
        <f t="shared" si="2"/>
        <v>2.1175426564273366E-3</v>
      </c>
      <c r="H26" s="16">
        <f t="shared" si="3"/>
        <v>4.3390146395834779E-2</v>
      </c>
      <c r="I26" s="3">
        <f t="shared" si="4"/>
        <v>49.718006709544028</v>
      </c>
      <c r="J26" s="13">
        <f t="shared" si="32"/>
        <v>72.408373510053309</v>
      </c>
      <c r="K26" s="9">
        <v>737127.71148148144</v>
      </c>
      <c r="L26" s="9">
        <v>4.5124999992549419</v>
      </c>
      <c r="M26" s="9">
        <v>7903.4651965499997</v>
      </c>
      <c r="N26" s="9">
        <v>917.18102074634146</v>
      </c>
      <c r="O26" s="9">
        <v>13.491236538999999</v>
      </c>
      <c r="P26" s="9">
        <v>34.771523056285709</v>
      </c>
      <c r="Q26" s="9">
        <v>173.15030952449999</v>
      </c>
      <c r="R26" s="9">
        <v>42.222827064000001</v>
      </c>
      <c r="S26" s="9">
        <v>0</v>
      </c>
      <c r="T26" s="9">
        <v>46.3381215</v>
      </c>
      <c r="U26" s="9">
        <v>1046.6350444110001</v>
      </c>
      <c r="V26" s="9">
        <v>1296.959833378</v>
      </c>
      <c r="W26" s="9">
        <v>910.12059223799997</v>
      </c>
      <c r="X26" s="9">
        <v>35.5074361092</v>
      </c>
      <c r="Y26" s="9">
        <v>417.56043809699997</v>
      </c>
      <c r="Z26" s="9">
        <v>84.082323034285707</v>
      </c>
      <c r="AA26" s="9">
        <v>60.694727346000001</v>
      </c>
      <c r="AB26" s="9">
        <v>36.822057088666668</v>
      </c>
      <c r="AC26" s="9">
        <v>164.17256243520001</v>
      </c>
      <c r="AD26" s="9">
        <v>38.526442043999999</v>
      </c>
      <c r="AE26" s="9">
        <v>2.0781767654999999</v>
      </c>
      <c r="AF26" s="9">
        <v>0</v>
      </c>
      <c r="AG26" s="9"/>
      <c r="AH26" s="9"/>
      <c r="AI26" s="26">
        <f t="shared" si="33"/>
        <v>17939.413090763999</v>
      </c>
      <c r="AJ26" s="26">
        <f t="shared" si="34"/>
        <v>9737.8272380426824</v>
      </c>
      <c r="AK26" s="26">
        <f t="shared" si="35"/>
        <v>27677.240328806682</v>
      </c>
      <c r="AL26" s="9">
        <f t="shared" si="99"/>
        <v>0.71444171808111911</v>
      </c>
      <c r="AM26" s="9">
        <f t="shared" si="100"/>
        <v>0.64816480536509713</v>
      </c>
      <c r="AQ26" s="4"/>
      <c r="AT26" s="3"/>
      <c r="AU26" s="13"/>
      <c r="AW26" s="13"/>
      <c r="AX26" s="13"/>
      <c r="AZ26" s="13"/>
      <c r="BB26" s="13"/>
      <c r="BH26" s="13">
        <f t="shared" si="38"/>
        <v>0.29246925731157269</v>
      </c>
      <c r="BI26" s="13">
        <f t="shared" si="39"/>
        <v>0.8794253274618089</v>
      </c>
      <c r="BJ26" s="13">
        <f t="shared" si="40"/>
        <v>5.0048431842905616</v>
      </c>
      <c r="BK26" s="13">
        <f t="shared" si="41"/>
        <v>1.3729889218055005</v>
      </c>
      <c r="BL26" s="13">
        <f t="shared" si="42"/>
        <v>0</v>
      </c>
      <c r="BM26" s="13">
        <f t="shared" si="43"/>
        <v>0.16742320025226987</v>
      </c>
      <c r="BN26" s="13">
        <f t="shared" si="44"/>
        <v>7.563145978261816</v>
      </c>
      <c r="BO26" s="13">
        <f t="shared" si="45"/>
        <v>14.058047167673514</v>
      </c>
      <c r="BP26" s="13">
        <f t="shared" si="46"/>
        <v>13.153343056254629</v>
      </c>
      <c r="BQ26" s="13">
        <f t="shared" si="47"/>
        <v>0.64145550075387381</v>
      </c>
      <c r="BR26" s="13">
        <f t="shared" si="48"/>
        <v>9.0520680487584571</v>
      </c>
      <c r="BS26" s="13">
        <f t="shared" si="49"/>
        <v>2.1265713425460455</v>
      </c>
      <c r="BT26" s="13">
        <f t="shared" si="50"/>
        <v>1.7543577791700127</v>
      </c>
      <c r="BU26" s="13">
        <f t="shared" si="51"/>
        <v>1.197368342583917</v>
      </c>
      <c r="BV26" s="13">
        <f t="shared" si="52"/>
        <v>5.9316810666390021</v>
      </c>
      <c r="BW26" s="13">
        <f t="shared" si="53"/>
        <v>1.5311890110767845</v>
      </c>
      <c r="BX26" s="13">
        <f t="shared" si="54"/>
        <v>9.0103351669943085E-2</v>
      </c>
      <c r="BZ26" s="26">
        <f t="shared" si="55"/>
        <v>41.406571827575384</v>
      </c>
      <c r="CA26" s="26">
        <f t="shared" si="56"/>
        <v>29.784417782397536</v>
      </c>
      <c r="CB26" s="26">
        <f t="shared" si="57"/>
        <v>44.468059751702285</v>
      </c>
      <c r="CC26" s="26">
        <f t="shared" si="58"/>
        <v>7.549726690869444</v>
      </c>
      <c r="CD26" s="13"/>
      <c r="CE26" s="13"/>
      <c r="CG26" s="13"/>
      <c r="CH26" s="13">
        <f t="shared" si="59"/>
        <v>0.45122668631603835</v>
      </c>
      <c r="CI26" s="13">
        <f t="shared" si="60"/>
        <v>1.3567927789082093</v>
      </c>
      <c r="CJ26" s="13">
        <f t="shared" si="61"/>
        <v>7.7215596139494842</v>
      </c>
      <c r="CK26" s="13">
        <f t="shared" si="62"/>
        <v>2.1182713261207167</v>
      </c>
      <c r="CL26" s="13">
        <f t="shared" si="63"/>
        <v>0</v>
      </c>
      <c r="CM26" s="13">
        <f t="shared" si="64"/>
        <v>0.25830344206665773</v>
      </c>
      <c r="CN26" s="13">
        <f t="shared" si="65"/>
        <v>11.668553916625667</v>
      </c>
      <c r="CO26" s="13">
        <f t="shared" si="66"/>
        <v>21.689001086313109</v>
      </c>
      <c r="CP26" s="13">
        <f t="shared" si="67"/>
        <v>20.293207757316658</v>
      </c>
      <c r="CQ26" s="13">
        <f t="shared" si="68"/>
        <v>0.98964876748060382</v>
      </c>
      <c r="CR26" s="13">
        <f t="shared" si="69"/>
        <v>13.96568893255416</v>
      </c>
      <c r="CS26" s="13">
        <f t="shared" si="70"/>
        <v>3.2809114671818609</v>
      </c>
      <c r="CT26" s="13">
        <f t="shared" si="71"/>
        <v>2.7066538705103267</v>
      </c>
      <c r="CU26" s="13">
        <f t="shared" si="72"/>
        <v>1.8473208243842636</v>
      </c>
      <c r="CV26" s="13">
        <f t="shared" si="73"/>
        <v>9.1515013119199136</v>
      </c>
      <c r="CW26" s="13">
        <f t="shared" si="74"/>
        <v>2.3623451912269426</v>
      </c>
      <c r="CX26" s="13">
        <f t="shared" si="75"/>
        <v>0.13901302712539265</v>
      </c>
      <c r="CZ26" s="26">
        <f t="shared" si="76"/>
        <v>52.234932931347785</v>
      </c>
      <c r="DA26" s="26">
        <f t="shared" si="77"/>
        <v>11.647850405294449</v>
      </c>
      <c r="DB26" s="13">
        <f t="shared" si="7"/>
        <v>68.606100460290193</v>
      </c>
      <c r="DC26" s="13">
        <f t="shared" si="8"/>
        <v>11.647850405294449</v>
      </c>
      <c r="DD26" s="13"/>
      <c r="DF26" s="13">
        <f t="shared" si="0"/>
        <v>0</v>
      </c>
      <c r="DG26" s="13">
        <f t="shared" si="9"/>
        <v>97.232275967119335</v>
      </c>
      <c r="DH26" s="13">
        <f t="shared" si="78"/>
        <v>1.1018317415844403E-3</v>
      </c>
      <c r="DI26" s="13">
        <f t="shared" si="93"/>
        <v>6.8219146140147169E-6</v>
      </c>
      <c r="DJ26" s="4">
        <f t="shared" si="10"/>
        <v>8.9561709169613026E-6</v>
      </c>
      <c r="DK26" s="4">
        <f t="shared" si="11"/>
        <v>1.0393453731134297E-6</v>
      </c>
      <c r="DL26" s="4">
        <f t="shared" si="12"/>
        <v>1.5288208060583576E-8</v>
      </c>
      <c r="DM26" s="4">
        <f t="shared" si="13"/>
        <v>3.9402932231686888E-8</v>
      </c>
      <c r="DN26" s="4">
        <f t="shared" si="14"/>
        <v>1.962131454824537E-7</v>
      </c>
      <c r="DO26" s="4">
        <f t="shared" si="15"/>
        <v>4.7846716140099495E-8</v>
      </c>
      <c r="DP26" s="4">
        <f t="shared" si="16"/>
        <v>0</v>
      </c>
      <c r="DQ26" s="4">
        <f t="shared" si="17"/>
        <v>5.2510149131304999E-8</v>
      </c>
      <c r="DR26" s="4">
        <f t="shared" si="18"/>
        <v>1.186042085630762E-6</v>
      </c>
      <c r="DS26" s="4">
        <f t="shared" si="19"/>
        <v>1.4697090012160133E-6</v>
      </c>
      <c r="DT26" s="4">
        <f t="shared" si="20"/>
        <v>1.0313445275482091E-6</v>
      </c>
      <c r="DU26" s="4">
        <f t="shared" si="21"/>
        <v>4.0236865565738915E-8</v>
      </c>
      <c r="DV26" s="4">
        <f t="shared" si="22"/>
        <v>4.7317759473280591E-7</v>
      </c>
      <c r="DW26" s="4">
        <f t="shared" si="23"/>
        <v>9.5281707132579915E-8</v>
      </c>
      <c r="DX26" s="4">
        <f t="shared" si="24"/>
        <v>6.8778989765960972E-8</v>
      </c>
      <c r="DY26" s="4">
        <f t="shared" si="25"/>
        <v>4.1726588097605838E-8</v>
      </c>
      <c r="DZ26" s="4">
        <f t="shared" si="26"/>
        <v>1.8603960319670779E-7</v>
      </c>
      <c r="EA26" s="4">
        <f t="shared" si="27"/>
        <v>4.3657989399268567E-8</v>
      </c>
      <c r="EB26" s="4">
        <f t="shared" si="28"/>
        <v>2.3549804857242232E-9</v>
      </c>
      <c r="EC26" s="14"/>
      <c r="ED26" s="14"/>
      <c r="EE26" s="4">
        <f t="shared" si="79"/>
        <v>4.9896110838175038E-6</v>
      </c>
      <c r="EF26" s="14"/>
      <c r="EG26" s="14"/>
      <c r="EH26" s="14">
        <f t="shared" si="80"/>
        <v>1.1236387835723469E-3</v>
      </c>
      <c r="EI26" s="14"/>
      <c r="EJ26" s="4">
        <f t="shared" si="81"/>
        <v>4.2005100746935292E-6</v>
      </c>
      <c r="EK26" s="4">
        <f t="shared" si="82"/>
        <v>3.918268881928545E-7</v>
      </c>
      <c r="EL26" s="4">
        <f t="shared" si="83"/>
        <v>2.9875100191482367E-7</v>
      </c>
      <c r="EM26" s="4"/>
      <c r="EN26" s="4">
        <f t="shared" si="84"/>
        <v>1.4985127373892237E-5</v>
      </c>
      <c r="EO26" s="4"/>
      <c r="EP26" s="4">
        <f t="shared" si="85"/>
        <v>2.235336877954432E-4</v>
      </c>
      <c r="ER26" s="13">
        <f t="shared" si="86"/>
        <v>100.00000000000007</v>
      </c>
      <c r="ES26" s="13"/>
      <c r="ET26" s="13">
        <f>DH26/$EH$26*100</f>
        <v>98.059248015756779</v>
      </c>
      <c r="EU26" s="13">
        <f t="shared" ref="EU26:FN26" si="103">DI26/$EH$26*100</f>
        <v>0.60712701570570871</v>
      </c>
      <c r="EV26" s="13">
        <f t="shared" si="103"/>
        <v>0.79706851061933348</v>
      </c>
      <c r="EW26" s="13">
        <f t="shared" si="103"/>
        <v>9.2498175419779824E-2</v>
      </c>
      <c r="EX26" s="13">
        <f t="shared" si="103"/>
        <v>1.3605981107183121E-3</v>
      </c>
      <c r="EY26" s="13">
        <f t="shared" si="103"/>
        <v>3.5067258987282793E-3</v>
      </c>
      <c r="EZ26" s="13">
        <f t="shared" si="103"/>
        <v>1.7462297346006503E-2</v>
      </c>
      <c r="FA26" s="13">
        <f t="shared" si="103"/>
        <v>4.2581937220057533E-3</v>
      </c>
      <c r="FB26" s="13">
        <f t="shared" si="103"/>
        <v>0</v>
      </c>
      <c r="FC26" s="13">
        <f t="shared" si="103"/>
        <v>4.6732232723723944E-3</v>
      </c>
      <c r="FD26" s="13">
        <f t="shared" si="103"/>
        <v>0.10555367997000054</v>
      </c>
      <c r="FE26" s="13">
        <f t="shared" si="103"/>
        <v>0.13079906307108918</v>
      </c>
      <c r="FF26" s="13">
        <f t="shared" si="103"/>
        <v>9.1786127590691574E-2</v>
      </c>
      <c r="FG26" s="13">
        <f t="shared" si="103"/>
        <v>3.5809431068065489E-3</v>
      </c>
      <c r="FH26" s="13">
        <f t="shared" si="103"/>
        <v>4.2111183918772221E-2</v>
      </c>
      <c r="FI26" s="13">
        <f t="shared" si="103"/>
        <v>8.479745317232109E-3</v>
      </c>
      <c r="FJ26" s="13">
        <f t="shared" si="103"/>
        <v>6.1210943206583034E-3</v>
      </c>
      <c r="FK26" s="13">
        <f t="shared" si="103"/>
        <v>3.7135233055008926E-3</v>
      </c>
      <c r="FL26" s="13">
        <f t="shared" si="103"/>
        <v>1.6556886956610589E-2</v>
      </c>
      <c r="FM26" s="13">
        <f t="shared" si="103"/>
        <v>3.8854114006699018E-3</v>
      </c>
      <c r="FN26" s="13">
        <f t="shared" si="103"/>
        <v>2.0958519055715689E-4</v>
      </c>
      <c r="FO26" s="14"/>
      <c r="FP26" s="14"/>
      <c r="FQ26" s="14"/>
      <c r="FR26" s="14">
        <f t="shared" si="88"/>
        <v>0.44405828249842028</v>
      </c>
      <c r="FS26" s="14"/>
      <c r="FT26" s="26">
        <f t="shared" si="89"/>
        <v>0.37850422092973246</v>
      </c>
      <c r="FU26" s="14">
        <f t="shared" si="90"/>
        <v>3.4871249900001892E-2</v>
      </c>
      <c r="FV26" s="14">
        <f t="shared" si="91"/>
        <v>2.6587815077458849E-2</v>
      </c>
      <c r="FW26" s="13"/>
      <c r="FX26" s="14">
        <f t="shared" si="92"/>
        <v>100.00000000000007</v>
      </c>
      <c r="FY26" s="13"/>
      <c r="FZ26" s="14"/>
    </row>
    <row r="27" spans="1:182" x14ac:dyDescent="0.25">
      <c r="A27" s="9" t="s">
        <v>92</v>
      </c>
      <c r="B27" s="9"/>
      <c r="C27" s="9">
        <v>50</v>
      </c>
      <c r="D27" s="9">
        <f t="shared" si="1"/>
        <v>53.764999999999993</v>
      </c>
      <c r="E27" s="3">
        <f t="shared" si="30"/>
        <v>0.4456752872570704</v>
      </c>
      <c r="F27" s="13">
        <f t="shared" si="31"/>
        <v>0.97805191026039673</v>
      </c>
      <c r="G27" s="9">
        <f t="shared" si="2"/>
        <v>1.4307720651536059E-3</v>
      </c>
      <c r="H27" s="16">
        <f t="shared" si="3"/>
        <v>2.931766648367214E-2</v>
      </c>
      <c r="I27" s="3">
        <f t="shared" si="4"/>
        <v>73.582649930125157</v>
      </c>
      <c r="J27" s="13">
        <f t="shared" si="32"/>
        <v>48.924576695981962</v>
      </c>
      <c r="K27" s="9">
        <v>737127.73502314813</v>
      </c>
      <c r="L27" s="9">
        <v>5.0774999996647239</v>
      </c>
      <c r="M27" s="9">
        <v>5882.5306750649997</v>
      </c>
      <c r="N27" s="9">
        <v>260.05428755121955</v>
      </c>
      <c r="O27" s="9">
        <v>17.297219125999998</v>
      </c>
      <c r="P27" s="9">
        <v>51.860150807142851</v>
      </c>
      <c r="Q27" s="9">
        <v>205.3605829935</v>
      </c>
      <c r="R27" s="9">
        <v>47.225258644666667</v>
      </c>
      <c r="S27" s="9">
        <v>49.766907867599997</v>
      </c>
      <c r="T27" s="9">
        <v>50.788927397999998</v>
      </c>
      <c r="U27" s="9">
        <v>966.21083535900004</v>
      </c>
      <c r="V27" s="9">
        <v>1162.9116641779999</v>
      </c>
      <c r="W27" s="9">
        <v>1003.241446581</v>
      </c>
      <c r="X27" s="9">
        <v>38.902905953999998</v>
      </c>
      <c r="Y27" s="9">
        <v>429.00145715899998</v>
      </c>
      <c r="Z27" s="9">
        <v>87.085502554285711</v>
      </c>
      <c r="AA27" s="9">
        <v>51.782264217749997</v>
      </c>
      <c r="AB27" s="9">
        <v>51.622361853333331</v>
      </c>
      <c r="AC27" s="9">
        <v>214.26113898419999</v>
      </c>
      <c r="AD27" s="9">
        <v>0</v>
      </c>
      <c r="AE27" s="9">
        <v>3.0162793264999999</v>
      </c>
      <c r="AF27" s="9">
        <v>2.1432847589999997</v>
      </c>
      <c r="AG27" s="9"/>
      <c r="AH27" s="9"/>
      <c r="AI27" s="26">
        <f t="shared" si="33"/>
        <v>18953.084720592</v>
      </c>
      <c r="AJ27" s="26">
        <f t="shared" si="34"/>
        <v>6402.6392501674391</v>
      </c>
      <c r="AK27" s="26">
        <f t="shared" si="35"/>
        <v>25355.723970759438</v>
      </c>
      <c r="AL27" s="9">
        <f t="shared" si="99"/>
        <v>0.76799989296898741</v>
      </c>
      <c r="AM27" s="9">
        <f t="shared" si="100"/>
        <v>0.74748742108286681</v>
      </c>
      <c r="AQ27" s="4"/>
      <c r="AT27" s="3"/>
      <c r="AU27" s="13"/>
      <c r="AW27" s="13"/>
      <c r="AX27" s="13"/>
      <c r="AZ27" s="13"/>
      <c r="BB27" s="13"/>
      <c r="BH27" s="13">
        <f t="shared" si="38"/>
        <v>0.40930921505410101</v>
      </c>
      <c r="BI27" s="13">
        <f t="shared" si="39"/>
        <v>1.4317124451608665</v>
      </c>
      <c r="BJ27" s="13">
        <f t="shared" si="40"/>
        <v>6.4793443320435129</v>
      </c>
      <c r="BK27" s="13">
        <f t="shared" si="41"/>
        <v>1.6762579064677752</v>
      </c>
      <c r="BL27" s="13">
        <f t="shared" si="42"/>
        <v>1.9627484478452231</v>
      </c>
      <c r="BM27" s="13">
        <f t="shared" si="43"/>
        <v>0.20030556988461645</v>
      </c>
      <c r="BN27" s="13">
        <f t="shared" si="44"/>
        <v>7.6212443113298391</v>
      </c>
      <c r="BO27" s="13">
        <f t="shared" si="45"/>
        <v>13.759161428627539</v>
      </c>
      <c r="BP27" s="13">
        <f t="shared" si="46"/>
        <v>15.826666164025946</v>
      </c>
      <c r="BQ27" s="13">
        <f t="shared" si="47"/>
        <v>0.76714248031062637</v>
      </c>
      <c r="BR27" s="13">
        <f t="shared" si="48"/>
        <v>10.151588437870602</v>
      </c>
      <c r="BS27" s="13">
        <f t="shared" si="49"/>
        <v>2.4041850218238578</v>
      </c>
      <c r="BT27" s="13">
        <f t="shared" si="50"/>
        <v>1.6337853899171959</v>
      </c>
      <c r="BU27" s="13">
        <f t="shared" si="51"/>
        <v>1.8323328382016797</v>
      </c>
      <c r="BV27" s="13">
        <f t="shared" si="52"/>
        <v>8.4502078990640861</v>
      </c>
      <c r="BW27" s="13">
        <f t="shared" si="53"/>
        <v>0</v>
      </c>
      <c r="BX27" s="13">
        <f>(12*AE27)/AK27*100</f>
        <v>0.14275022065921275</v>
      </c>
      <c r="BZ27" s="26">
        <f t="shared" si="55"/>
        <v>53.025280577785473</v>
      </c>
      <c r="CA27" s="26">
        <f t="shared" si="56"/>
        <v>37.198614413759529</v>
      </c>
      <c r="CB27" s="26">
        <f t="shared" si="57"/>
        <v>48.125802822164552</v>
      </c>
      <c r="CC27" s="26">
        <f t="shared" si="58"/>
        <v>11.959372346571479</v>
      </c>
      <c r="CD27" s="13"/>
      <c r="CE27" s="13"/>
      <c r="CG27" s="13"/>
      <c r="CH27" s="13">
        <f t="shared" si="59"/>
        <v>0.54758007092767491</v>
      </c>
      <c r="CI27" s="13">
        <f t="shared" si="60"/>
        <v>1.9153666065534318</v>
      </c>
      <c r="CJ27" s="13">
        <f t="shared" si="61"/>
        <v>8.6681650410344631</v>
      </c>
      <c r="CK27" s="13">
        <f t="shared" si="62"/>
        <v>2.2425232307447009</v>
      </c>
      <c r="CL27" s="13">
        <f t="shared" si="63"/>
        <v>2.6257946187266096E-2</v>
      </c>
      <c r="CM27" s="13">
        <f t="shared" si="64"/>
        <v>0.26797182699668531</v>
      </c>
      <c r="CN27" s="13">
        <f t="shared" si="65"/>
        <v>10.195816138670438</v>
      </c>
      <c r="CO27" s="13">
        <f t="shared" si="66"/>
        <v>18.4072146775326</v>
      </c>
      <c r="CP27" s="13">
        <f t="shared" si="67"/>
        <v>21.173153845315873</v>
      </c>
      <c r="CQ27" s="13">
        <f t="shared" si="68"/>
        <v>1.0262948361047812</v>
      </c>
      <c r="CR27" s="13">
        <f t="shared" si="69"/>
        <v>13.580948858195157</v>
      </c>
      <c r="CS27" s="13">
        <f t="shared" si="70"/>
        <v>3.2163551573095015</v>
      </c>
      <c r="CT27" s="13">
        <f t="shared" si="71"/>
        <v>2.1857028544378321</v>
      </c>
      <c r="CU27" s="13">
        <f t="shared" si="72"/>
        <v>2.4513226397137542</v>
      </c>
      <c r="CV27" s="13">
        <f t="shared" si="73"/>
        <v>11.304816189177439</v>
      </c>
      <c r="CW27" s="13">
        <f t="shared" si="74"/>
        <v>0</v>
      </c>
      <c r="CX27" s="13">
        <f t="shared" si="75"/>
        <v>0.19097340855905506</v>
      </c>
      <c r="CZ27" s="26">
        <f t="shared" si="76"/>
        <v>54.938594380254337</v>
      </c>
      <c r="DA27" s="26">
        <f t="shared" si="77"/>
        <v>13.399892895447538</v>
      </c>
      <c r="DB27" s="13">
        <f t="shared" si="7"/>
        <v>64.38342835581885</v>
      </c>
      <c r="DC27" s="13">
        <f t="shared" si="8"/>
        <v>13.399892895447538</v>
      </c>
      <c r="DD27" s="13"/>
      <c r="DF27" s="13">
        <f t="shared" si="0"/>
        <v>0</v>
      </c>
      <c r="DG27" s="13">
        <f t="shared" si="9"/>
        <v>97.464427602924061</v>
      </c>
      <c r="DH27" s="13">
        <f t="shared" si="78"/>
        <v>1.104462473392846E-3</v>
      </c>
      <c r="DI27" s="13">
        <f t="shared" si="93"/>
        <v>6.5701599331640123E-6</v>
      </c>
      <c r="DJ27" s="4">
        <f t="shared" si="10"/>
        <v>6.6660570825500433E-6</v>
      </c>
      <c r="DK27" s="4">
        <f t="shared" si="11"/>
        <v>2.9469233925569925E-7</v>
      </c>
      <c r="DL27" s="4">
        <f t="shared" si="12"/>
        <v>1.9601130267292364E-8</v>
      </c>
      <c r="DM27" s="4">
        <f t="shared" si="13"/>
        <v>5.8767687698670286E-8</v>
      </c>
      <c r="DN27" s="4">
        <f t="shared" si="14"/>
        <v>2.3271368129759908E-7</v>
      </c>
      <c r="DO27" s="4">
        <f t="shared" si="15"/>
        <v>5.3515448920299838E-8</v>
      </c>
      <c r="DP27" s="4">
        <f t="shared" si="16"/>
        <v>5.6395634292848751E-8</v>
      </c>
      <c r="DQ27" s="4">
        <f t="shared" si="17"/>
        <v>5.7553782189638452E-8</v>
      </c>
      <c r="DR27" s="4">
        <f t="shared" si="18"/>
        <v>1.0949057366726419E-6</v>
      </c>
      <c r="DS27" s="4">
        <f t="shared" si="19"/>
        <v>1.317806223813386E-6</v>
      </c>
      <c r="DT27" s="4">
        <f t="shared" si="20"/>
        <v>1.1368686573683069E-6</v>
      </c>
      <c r="DU27" s="4">
        <f t="shared" si="21"/>
        <v>4.4084596594742693E-8</v>
      </c>
      <c r="DV27" s="4">
        <f t="shared" si="22"/>
        <v>4.8614250564659257E-7</v>
      </c>
      <c r="DW27" s="4">
        <f t="shared" si="23"/>
        <v>9.8684896544634105E-8</v>
      </c>
      <c r="DX27" s="4">
        <f t="shared" si="24"/>
        <v>5.8679426968801301E-8</v>
      </c>
      <c r="DY27" s="4">
        <f t="shared" si="25"/>
        <v>5.849822633463301E-8</v>
      </c>
      <c r="DZ27" s="4">
        <f t="shared" si="26"/>
        <v>2.4279975098048825E-7</v>
      </c>
      <c r="EA27" s="4">
        <f t="shared" si="27"/>
        <v>0</v>
      </c>
      <c r="EB27" s="4">
        <f t="shared" si="28"/>
        <v>3.4180340533697982E-9</v>
      </c>
      <c r="EC27" s="14"/>
      <c r="ED27" s="14"/>
      <c r="EE27" s="4">
        <f t="shared" si="79"/>
        <v>5.0204354196439459E-6</v>
      </c>
      <c r="EF27" s="14"/>
      <c r="EG27" s="14"/>
      <c r="EH27" s="14">
        <f t="shared" si="80"/>
        <v>1.1230138181674597E-3</v>
      </c>
      <c r="EI27" s="14"/>
      <c r="EJ27" s="4">
        <f t="shared" si="81"/>
        <v>4.0798077200956702E-6</v>
      </c>
      <c r="EK27" s="4">
        <f t="shared" si="82"/>
        <v>4.5866230082855671E-7</v>
      </c>
      <c r="EL27" s="4">
        <f t="shared" si="83"/>
        <v>4.2099358247671034E-7</v>
      </c>
      <c r="EM27" s="4"/>
      <c r="EN27" s="4">
        <f t="shared" si="84"/>
        <v>1.1981184841449688E-5</v>
      </c>
      <c r="EO27" s="4"/>
      <c r="EP27" s="4">
        <f t="shared" si="85"/>
        <v>2.5467516429149089E-4</v>
      </c>
      <c r="ER27" s="13">
        <f t="shared" si="86"/>
        <v>99.999999999999986</v>
      </c>
      <c r="ES27" s="13"/>
      <c r="ET27" s="13">
        <f>DH27/$EH$27*100</f>
        <v>98.348075110519488</v>
      </c>
      <c r="EU27" s="13">
        <f t="shared" ref="EU27:FN27" si="104">DI27/$EH$27*100</f>
        <v>0.58504711401372034</v>
      </c>
      <c r="EV27" s="13">
        <f t="shared" si="104"/>
        <v>0.59358638110328443</v>
      </c>
      <c r="EW27" s="13">
        <f t="shared" si="104"/>
        <v>2.6241203312758862E-2</v>
      </c>
      <c r="EX27" s="13">
        <f t="shared" si="104"/>
        <v>1.7454041927353662E-3</v>
      </c>
      <c r="EY27" s="13">
        <f t="shared" si="104"/>
        <v>5.233033356131604E-3</v>
      </c>
      <c r="EZ27" s="13">
        <f t="shared" si="104"/>
        <v>2.0722245579964684E-2</v>
      </c>
      <c r="FA27" s="13">
        <f t="shared" si="104"/>
        <v>4.7653419801749761E-3</v>
      </c>
      <c r="FB27" s="13">
        <f t="shared" si="104"/>
        <v>5.0218112529439281E-3</v>
      </c>
      <c r="FC27" s="13">
        <f t="shared" si="104"/>
        <v>5.1249398055987451E-3</v>
      </c>
      <c r="FD27" s="13">
        <f t="shared" si="104"/>
        <v>9.7497084983274321E-2</v>
      </c>
      <c r="FE27" s="13">
        <f t="shared" si="104"/>
        <v>0.11734550390161624</v>
      </c>
      <c r="FF27" s="13">
        <f t="shared" si="104"/>
        <v>0.10123371938766128</v>
      </c>
      <c r="FG27" s="13">
        <f t="shared" si="104"/>
        <v>3.925561367239469E-3</v>
      </c>
      <c r="FH27" s="13">
        <f t="shared" si="104"/>
        <v>4.3289093845691289E-2</v>
      </c>
      <c r="FI27" s="13">
        <f t="shared" si="104"/>
        <v>8.7875050999522576E-3</v>
      </c>
      <c r="FJ27" s="13">
        <f t="shared" si="104"/>
        <v>5.2251740824128699E-3</v>
      </c>
      <c r="FK27" s="13">
        <f t="shared" si="104"/>
        <v>5.2090388727443031E-3</v>
      </c>
      <c r="FL27" s="13">
        <f t="shared" si="104"/>
        <v>2.1620370742783043E-2</v>
      </c>
      <c r="FM27" s="13">
        <f t="shared" si="104"/>
        <v>0</v>
      </c>
      <c r="FN27" s="13">
        <f t="shared" si="104"/>
        <v>3.043625998251175E-4</v>
      </c>
      <c r="FO27" s="14"/>
      <c r="FP27" s="14"/>
      <c r="FQ27" s="14"/>
      <c r="FR27" s="14">
        <f t="shared" si="88"/>
        <v>0.44705019105074956</v>
      </c>
      <c r="FS27" s="14"/>
      <c r="FT27" s="26">
        <f t="shared" si="89"/>
        <v>0.36841590329108137</v>
      </c>
      <c r="FU27" s="14">
        <f t="shared" si="90"/>
        <v>4.0842088797892473E-2</v>
      </c>
      <c r="FV27" s="14">
        <f t="shared" si="91"/>
        <v>3.7487836361950563E-2</v>
      </c>
      <c r="FW27" s="13"/>
      <c r="FX27" s="14">
        <f t="shared" si="92"/>
        <v>99.999999999999986</v>
      </c>
      <c r="FY27" s="13"/>
      <c r="FZ27" s="14"/>
    </row>
    <row r="28" spans="1:182" s="26" customFormat="1" x14ac:dyDescent="0.25">
      <c r="E28" s="3"/>
      <c r="H28" s="16"/>
      <c r="I28" s="3"/>
      <c r="AQ28" s="4"/>
      <c r="AT28" s="3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14"/>
      <c r="ED28" s="14"/>
      <c r="EE28" s="4"/>
      <c r="EF28" s="14"/>
      <c r="EG28" s="14"/>
      <c r="EH28" s="14"/>
      <c r="EI28" s="14"/>
      <c r="EK28" s="4"/>
      <c r="EL28" s="4"/>
      <c r="EM28" s="4"/>
      <c r="EN28" s="4"/>
      <c r="EO28" s="4"/>
      <c r="EP28" s="4"/>
      <c r="FO28" s="14"/>
      <c r="FP28" s="14"/>
      <c r="FQ28" s="14"/>
      <c r="FR28" s="14"/>
      <c r="FS28" s="14"/>
      <c r="FU28" s="14"/>
      <c r="FV28" s="14"/>
      <c r="FX28" s="14"/>
      <c r="FZ28" s="14"/>
    </row>
    <row r="29" spans="1:182" s="26" customFormat="1" x14ac:dyDescent="0.25">
      <c r="E29" s="3"/>
      <c r="H29" s="16"/>
      <c r="I29" s="3"/>
      <c r="AQ29" s="4"/>
      <c r="AT29" s="3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14"/>
      <c r="ED29" s="14"/>
      <c r="EE29" s="4"/>
      <c r="EF29" s="14"/>
      <c r="EG29" s="14"/>
      <c r="EH29" s="14"/>
      <c r="EI29" s="14"/>
      <c r="EK29" s="4"/>
      <c r="EL29" s="4"/>
      <c r="EM29" s="4"/>
      <c r="EN29" s="4"/>
      <c r="EO29" s="4"/>
      <c r="EP29" s="4"/>
      <c r="FO29" s="14"/>
      <c r="FP29" s="14"/>
      <c r="FQ29" s="14"/>
      <c r="FR29" s="14"/>
      <c r="FS29" s="14"/>
      <c r="FU29" s="14"/>
      <c r="FV29" s="14"/>
      <c r="FX29" s="14"/>
      <c r="FZ29" s="14"/>
    </row>
    <row r="30" spans="1:182" s="26" customFormat="1" x14ac:dyDescent="0.25">
      <c r="E30" s="3"/>
      <c r="H30" s="16"/>
      <c r="I30" s="3"/>
      <c r="AQ30" s="4"/>
      <c r="AT30" s="3"/>
      <c r="DJ30" s="4"/>
      <c r="DK30" s="4"/>
      <c r="DL30" s="4"/>
      <c r="DM30" s="4"/>
      <c r="DN30" s="4"/>
      <c r="DO30" s="37" t="s">
        <v>501</v>
      </c>
      <c r="DP30" s="37"/>
      <c r="DQ30" s="37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14"/>
      <c r="ED30" s="14"/>
      <c r="EE30" s="4"/>
      <c r="EF30" s="14"/>
      <c r="EG30" s="14"/>
      <c r="EH30" s="14"/>
      <c r="EI30" s="14"/>
      <c r="EK30" s="4"/>
      <c r="EL30" s="4"/>
      <c r="EM30" s="4"/>
      <c r="EN30" s="4"/>
      <c r="EO30" s="4"/>
      <c r="EP30" s="4"/>
      <c r="EZ30" s="36" t="s">
        <v>502</v>
      </c>
      <c r="FA30" s="36"/>
      <c r="FB30" s="36"/>
      <c r="FC30" s="36"/>
      <c r="FO30" s="14"/>
      <c r="FP30" s="14"/>
      <c r="FQ30" s="14"/>
      <c r="FR30" s="14"/>
      <c r="FS30" s="14"/>
      <c r="FU30" s="14"/>
      <c r="FV30" s="14"/>
      <c r="FX30" s="14"/>
      <c r="FZ30" s="14"/>
    </row>
    <row r="31" spans="1:182" s="26" customFormat="1" x14ac:dyDescent="0.25">
      <c r="E31" s="3"/>
      <c r="H31" s="16"/>
      <c r="I31" s="3"/>
      <c r="AQ31" s="4"/>
      <c r="AT31" s="3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14"/>
      <c r="ED31" s="14"/>
      <c r="EF31" s="14"/>
      <c r="EG31" s="14"/>
      <c r="EH31" s="4" t="s">
        <v>500</v>
      </c>
      <c r="EI31" s="14"/>
      <c r="EK31" s="4"/>
      <c r="EL31" s="4"/>
      <c r="EM31" s="4"/>
      <c r="EN31" s="4"/>
      <c r="EO31" s="4"/>
      <c r="EP31" s="4"/>
      <c r="FO31" s="14"/>
      <c r="FP31" s="14"/>
      <c r="FQ31" s="14"/>
      <c r="FR31" s="14"/>
      <c r="FS31" s="14"/>
      <c r="FU31" s="14"/>
      <c r="FV31" s="14"/>
      <c r="FX31" s="26" t="s">
        <v>28</v>
      </c>
      <c r="FZ31" s="14"/>
    </row>
    <row r="32" spans="1:182" s="26" customFormat="1" x14ac:dyDescent="0.25">
      <c r="E32" s="3"/>
      <c r="H32" s="16"/>
      <c r="I32" s="3"/>
      <c r="AQ32" s="4"/>
      <c r="AT32" s="3"/>
      <c r="DH32" s="26">
        <f>DH17/28</f>
        <v>3.8947244118050358E-5</v>
      </c>
      <c r="DI32" s="26">
        <f>DI17/18</f>
        <v>2.3206825177493636E-7</v>
      </c>
      <c r="DJ32" s="4">
        <f t="shared" ref="DJ32:DJ42" si="105">DJ17/32</f>
        <v>8.5370535177873246E-7</v>
      </c>
      <c r="DK32" s="4">
        <f t="shared" ref="DK32:DK42" si="106">DK17/46</f>
        <v>8.7736832350121677E-8</v>
      </c>
      <c r="DL32" s="4">
        <f t="shared" ref="DL32:DL42" si="107">DL17/78</f>
        <v>0</v>
      </c>
      <c r="DM32" s="27">
        <f t="shared" ref="DM32:DM42" si="108">DM17/92</f>
        <v>1.3571142560297652E-10</v>
      </c>
      <c r="DN32" s="27">
        <f t="shared" ref="DN32:DN42" si="109">DN17/106</f>
        <v>5.1403698711646673E-10</v>
      </c>
      <c r="DO32" s="27">
        <f t="shared" ref="DO32:DO42" si="110">DO17/120</f>
        <v>5.1916855838260251E-11</v>
      </c>
      <c r="DP32" s="27">
        <f t="shared" ref="DP32:DP42" si="111">DP17/134</f>
        <v>0</v>
      </c>
      <c r="DQ32" s="4">
        <f t="shared" ref="DQ32:DQ42" si="112">DQ17/16</f>
        <v>0</v>
      </c>
      <c r="DR32" s="4">
        <f t="shared" ref="DR32:DR42" si="113">DR17/30</f>
        <v>1.6819288797110876E-8</v>
      </c>
      <c r="DS32" s="4">
        <f t="shared" ref="DS32:DS42" si="114">DS17/44</f>
        <v>1.9947793933076368E-8</v>
      </c>
      <c r="DT32" s="4">
        <f t="shared" ref="DT32:DT42" si="115">DT17/58</f>
        <v>5.4305831206246991E-9</v>
      </c>
      <c r="DU32" s="4">
        <f t="shared" ref="DU32:DU42" si="116">DU17/72</f>
        <v>1.405514273020908E-10</v>
      </c>
      <c r="DV32" s="4">
        <f t="shared" ref="DV32:DV42" si="117">DV17/86</f>
        <v>1.7382863723958581E-9</v>
      </c>
      <c r="DW32" s="4">
        <f t="shared" ref="DW32:DW42" si="118">DW17/100</f>
        <v>8.5512730382799345E-11</v>
      </c>
      <c r="DX32" s="4">
        <f t="shared" ref="DX32:DX42" si="119">DX17/114</f>
        <v>1.1107243403856989E-10</v>
      </c>
      <c r="DY32" s="4">
        <f t="shared" ref="DY32:DY42" si="120">DY17/128</f>
        <v>1.0622965647924169E-10</v>
      </c>
      <c r="DZ32" s="4">
        <f t="shared" ref="DZ32:DZ42" si="121">DZ17/142</f>
        <v>3.0765573736888509E-10</v>
      </c>
      <c r="EA32" s="4">
        <f t="shared" ref="EA32:EA42" si="122">EA17/156</f>
        <v>7.7376201576152124E-11</v>
      </c>
      <c r="EB32" s="4">
        <f t="shared" ref="EB32:EB42" si="123">EB17/170</f>
        <v>0</v>
      </c>
      <c r="EC32" s="14"/>
      <c r="ED32" s="14"/>
      <c r="EF32" s="14"/>
      <c r="EG32" s="14"/>
      <c r="EH32" s="4">
        <f>SUM(DH32:EB32)</f>
        <v>4.0166220569633055E-5</v>
      </c>
      <c r="EI32" s="14"/>
      <c r="EK32" s="4"/>
      <c r="EL32" s="4"/>
      <c r="EM32" s="4"/>
      <c r="EN32" s="4"/>
      <c r="EO32" s="4"/>
      <c r="EP32" s="4"/>
      <c r="ET32" s="26">
        <f>(DH32/EH32)*100</f>
        <v>96.965170149704633</v>
      </c>
      <c r="EU32" s="26">
        <f>(DI32/EH32)*100</f>
        <v>0.57776969922429633</v>
      </c>
      <c r="EV32" s="26">
        <f>(DJ32/EH32)*100</f>
        <v>2.1254311201591145</v>
      </c>
      <c r="EW32" s="26">
        <f>(DK32/EH32)*100</f>
        <v>0.21843437372460558</v>
      </c>
      <c r="EX32" s="26">
        <f>(DL32/EH32)*100</f>
        <v>0</v>
      </c>
      <c r="EY32" s="26">
        <f>(DM32/EH32)*100</f>
        <v>3.3787452162123188E-4</v>
      </c>
      <c r="EZ32" s="26">
        <f>(DN32/EH32)*100</f>
        <v>1.2797743472660584E-3</v>
      </c>
      <c r="FA32" s="26">
        <f>(DO32/EH32)*100</f>
        <v>1.2925501852546975E-4</v>
      </c>
      <c r="FB32" s="26">
        <f>(DP32/EH32)*100</f>
        <v>0</v>
      </c>
      <c r="FC32" s="26">
        <f>(DQ32/EH32)*100</f>
        <v>0</v>
      </c>
      <c r="FD32" s="26">
        <f>(DR32/EH32)*100</f>
        <v>4.1874213103900534E-2</v>
      </c>
      <c r="FE32" s="26">
        <f>(DS32/EH32)*100</f>
        <v>4.9663109075683207E-2</v>
      </c>
      <c r="FF32" s="26">
        <f>(DT32/EH32)*100</f>
        <v>1.3520274109957943E-2</v>
      </c>
      <c r="FG32" s="26">
        <f>(DU32/EH32)*100</f>
        <v>3.4992445221085144E-4</v>
      </c>
      <c r="FH32" s="26">
        <f>(DV32/EH32)*100</f>
        <v>4.3277319791199323E-3</v>
      </c>
      <c r="FI32" s="26">
        <f>(DW32/EH32)*100</f>
        <v>2.1289712890599846E-4</v>
      </c>
      <c r="FJ32" s="26">
        <f>(DX32/EH32)*100</f>
        <v>2.7653195262923044E-4</v>
      </c>
      <c r="FK32" s="26">
        <f>(DY32/EH32)*100</f>
        <v>2.6447511110755265E-4</v>
      </c>
      <c r="FL32" s="26">
        <f>(DZ32/EH32)*100</f>
        <v>7.6595640069128802E-4</v>
      </c>
      <c r="FM32" s="26">
        <f>(EA32/EH32)*100</f>
        <v>1.9263998573630054E-4</v>
      </c>
      <c r="FN32" s="26">
        <f>(EB32/EH32)*100</f>
        <v>0</v>
      </c>
      <c r="FO32" s="14"/>
      <c r="FP32" s="14"/>
      <c r="FQ32" s="14"/>
      <c r="FR32" s="14"/>
      <c r="FS32" s="14"/>
      <c r="FU32" s="14"/>
      <c r="FV32" s="14"/>
      <c r="FX32" s="14">
        <f>SUM(ET32:FN32)</f>
        <v>100</v>
      </c>
      <c r="FZ32" s="14"/>
    </row>
    <row r="33" spans="1:182" s="26" customFormat="1" x14ac:dyDescent="0.25">
      <c r="E33" s="3"/>
      <c r="H33" s="16"/>
      <c r="I33" s="3"/>
      <c r="AQ33" s="4"/>
      <c r="AT33" s="3"/>
      <c r="DH33" s="26">
        <f t="shared" ref="DH33:DH42" si="124">DH18/28</f>
        <v>3.8814613455486121E-5</v>
      </c>
      <c r="DI33" s="26">
        <f t="shared" ref="DI33:DI42" si="125">DI18/18</f>
        <v>1.1619386224236775E-7</v>
      </c>
      <c r="DJ33" s="4">
        <f t="shared" si="105"/>
        <v>1.2077824505706281E-6</v>
      </c>
      <c r="DK33" s="4">
        <f t="shared" si="106"/>
        <v>4.8663009059105281E-8</v>
      </c>
      <c r="DL33" s="4">
        <f t="shared" si="107"/>
        <v>0</v>
      </c>
      <c r="DM33" s="27">
        <f t="shared" si="108"/>
        <v>4.211050563246411E-11</v>
      </c>
      <c r="DN33" s="27">
        <f t="shared" si="109"/>
        <v>2.2449123405484651E-10</v>
      </c>
      <c r="DO33" s="27">
        <f t="shared" si="110"/>
        <v>0</v>
      </c>
      <c r="DP33" s="27">
        <f t="shared" si="111"/>
        <v>4.9716486181111258E-11</v>
      </c>
      <c r="DQ33" s="4">
        <f t="shared" si="112"/>
        <v>0</v>
      </c>
      <c r="DR33" s="4">
        <f t="shared" si="113"/>
        <v>8.7078222833694069E-9</v>
      </c>
      <c r="DS33" s="4">
        <f t="shared" si="114"/>
        <v>9.3672305159204833E-9</v>
      </c>
      <c r="DT33" s="4">
        <f t="shared" si="115"/>
        <v>2.2331482300684174E-9</v>
      </c>
      <c r="DU33" s="4">
        <f t="shared" si="116"/>
        <v>4.5379551524233978E-10</v>
      </c>
      <c r="DV33" s="4">
        <f t="shared" si="117"/>
        <v>6.2571116376304117E-10</v>
      </c>
      <c r="DW33" s="4">
        <f t="shared" si="118"/>
        <v>0</v>
      </c>
      <c r="DX33" s="4">
        <f t="shared" si="119"/>
        <v>0</v>
      </c>
      <c r="DY33" s="4">
        <f t="shared" si="120"/>
        <v>3.2195700614526405E-11</v>
      </c>
      <c r="DZ33" s="4">
        <f t="shared" si="121"/>
        <v>1.2379438509946489E-10</v>
      </c>
      <c r="EA33" s="4">
        <f t="shared" si="122"/>
        <v>0</v>
      </c>
      <c r="EB33" s="4">
        <f t="shared" si="123"/>
        <v>0</v>
      </c>
      <c r="EC33" s="14"/>
      <c r="ED33" s="14"/>
      <c r="EE33" s="4"/>
      <c r="EF33" s="14"/>
      <c r="EG33" s="14"/>
      <c r="EH33" s="4">
        <f t="shared" ref="EH33:EH42" si="126">SUM(DH33:EB33)</f>
        <v>4.0209112793378174E-5</v>
      </c>
      <c r="EI33" s="14"/>
      <c r="EK33" s="4"/>
      <c r="EL33" s="4"/>
      <c r="EM33" s="4"/>
      <c r="EN33" s="4"/>
      <c r="EO33" s="4"/>
      <c r="EP33" s="4"/>
      <c r="ET33" s="26">
        <f t="shared" ref="ET33:ET42" si="127">(DH33/EH33)*100</f>
        <v>96.531882349511307</v>
      </c>
      <c r="EU33" s="26">
        <f t="shared" ref="EU33:EU42" si="128">(DI33/EH33)*100</f>
        <v>0.28897395184880353</v>
      </c>
      <c r="EV33" s="26">
        <f t="shared" ref="EV33:EV42" si="129">(DJ33/EH33)*100</f>
        <v>3.0037530466713789</v>
      </c>
      <c r="EW33" s="26">
        <f t="shared" ref="EW33:EW42" si="130">(DK33/EH33)*100</f>
        <v>0.12102482665849652</v>
      </c>
      <c r="EX33" s="26">
        <f t="shared" ref="EX33:EX42" si="131">(DL33/EH33)*100</f>
        <v>0</v>
      </c>
      <c r="EY33" s="26">
        <f t="shared" ref="EY33:EY42" si="132">(DM33/EH33)*100</f>
        <v>1.0472876098723338E-4</v>
      </c>
      <c r="EZ33" s="26">
        <f t="shared" ref="EZ33:EZ42" si="133">(DN33/EH33)*100</f>
        <v>5.5830934447232263E-4</v>
      </c>
      <c r="FA33" s="26">
        <f t="shared" ref="FA33:FA42" si="134">(DO33/EH33)*100</f>
        <v>0</v>
      </c>
      <c r="FB33" s="26">
        <f t="shared" ref="FB33:FB42" si="135">(DP33/EH33)*100</f>
        <v>1.2364482259677912E-4</v>
      </c>
      <c r="FC33" s="26">
        <f t="shared" ref="FC33:FC42" si="136">(DQ33/EH33)*100</f>
        <v>0</v>
      </c>
      <c r="FD33" s="26">
        <f t="shared" ref="FD33:FD42" si="137">(DR33/EH33)*100</f>
        <v>2.1656340263253585E-2</v>
      </c>
      <c r="FE33" s="26">
        <f t="shared" ref="FE33:FE42" si="138">(DS33/EH33)*100</f>
        <v>2.3296287495960674E-2</v>
      </c>
      <c r="FF33" s="26">
        <f t="shared" ref="FF33:FF42" si="139">(DT33/EH33)*100</f>
        <v>5.553836120542761E-3</v>
      </c>
      <c r="FG33" s="26">
        <f t="shared" ref="FG33:FG42" si="140">(DU33/EH33)*100</f>
        <v>1.1285887295605114E-3</v>
      </c>
      <c r="FH33" s="26">
        <f t="shared" ref="FH33:FH42" si="141">(DV33/EH33)*100</f>
        <v>1.5561426758614932E-3</v>
      </c>
      <c r="FI33" s="26">
        <f t="shared" ref="FI33:FI42" si="142">(DW33/EH33)*100</f>
        <v>0</v>
      </c>
      <c r="FJ33" s="26">
        <f t="shared" ref="FJ33:FJ42" si="143">(DX33/EH33)*100</f>
        <v>0</v>
      </c>
      <c r="FK33" s="26">
        <f t="shared" ref="FK33:FK42" si="144">(DY33/EH33)*100</f>
        <v>8.0070656569742921E-5</v>
      </c>
      <c r="FL33" s="26">
        <f t="shared" ref="FL33:FL42" si="145">(DZ33/EH33)*100</f>
        <v>3.0787644018808575E-4</v>
      </c>
      <c r="FM33" s="26">
        <f t="shared" ref="FM33:FM42" si="146">(EA33/EH33)*100</f>
        <v>0</v>
      </c>
      <c r="FN33" s="26">
        <f t="shared" ref="FN33:FN42" si="147">(EB33/EH33)*100</f>
        <v>0</v>
      </c>
      <c r="FO33" s="14"/>
      <c r="FP33" s="14"/>
      <c r="FQ33" s="14"/>
      <c r="FR33" s="14"/>
      <c r="FS33" s="14"/>
      <c r="FU33" s="14"/>
      <c r="FV33" s="14"/>
      <c r="FX33" s="14">
        <f t="shared" ref="FX33:FX42" si="148">SUM(ET33:FN33)</f>
        <v>99.999999999999972</v>
      </c>
      <c r="FZ33" s="14"/>
    </row>
    <row r="34" spans="1:182" s="26" customFormat="1" x14ac:dyDescent="0.25">
      <c r="E34" s="3"/>
      <c r="H34" s="16"/>
      <c r="I34" s="3"/>
      <c r="AQ34" s="4"/>
      <c r="AT34" s="3"/>
      <c r="DH34" s="26">
        <f t="shared" si="124"/>
        <v>3.8788675919331778E-5</v>
      </c>
      <c r="DI34" s="26">
        <f t="shared" si="125"/>
        <v>1.6944858098304591E-7</v>
      </c>
      <c r="DJ34" s="4">
        <f t="shared" si="105"/>
        <v>1.1268093288112055E-6</v>
      </c>
      <c r="DK34" s="4">
        <f t="shared" si="106"/>
        <v>6.0894771706395614E-8</v>
      </c>
      <c r="DL34" s="4">
        <f t="shared" si="107"/>
        <v>0</v>
      </c>
      <c r="DM34" s="27">
        <f t="shared" si="108"/>
        <v>6.7769014701656719E-11</v>
      </c>
      <c r="DN34" s="27">
        <f t="shared" si="109"/>
        <v>3.7198869379529985E-10</v>
      </c>
      <c r="DO34" s="27">
        <f t="shared" si="110"/>
        <v>3.5646833540613992E-11</v>
      </c>
      <c r="DP34" s="27">
        <f t="shared" si="111"/>
        <v>0</v>
      </c>
      <c r="DQ34" s="4">
        <f t="shared" si="112"/>
        <v>0</v>
      </c>
      <c r="DR34" s="4">
        <f t="shared" si="113"/>
        <v>1.2455939122291179E-8</v>
      </c>
      <c r="DS34" s="4">
        <f t="shared" si="114"/>
        <v>1.5166147644881347E-8</v>
      </c>
      <c r="DT34" s="4">
        <f t="shared" si="115"/>
        <v>3.94985879962764E-9</v>
      </c>
      <c r="DU34" s="4">
        <f t="shared" si="116"/>
        <v>4.0661023496105889E-10</v>
      </c>
      <c r="DV34" s="4">
        <f t="shared" si="117"/>
        <v>1.261469898010436E-9</v>
      </c>
      <c r="DW34" s="4">
        <f t="shared" si="118"/>
        <v>0</v>
      </c>
      <c r="DX34" s="4">
        <f t="shared" si="119"/>
        <v>1.1688260099497067E-10</v>
      </c>
      <c r="DY34" s="4">
        <f t="shared" si="120"/>
        <v>7.7308916378838055E-11</v>
      </c>
      <c r="DZ34" s="4">
        <f t="shared" si="121"/>
        <v>2.1194103515486078E-10</v>
      </c>
      <c r="EA34" s="4">
        <f t="shared" si="122"/>
        <v>5.5458625534977752E-11</v>
      </c>
      <c r="EB34" s="4">
        <f t="shared" si="123"/>
        <v>0</v>
      </c>
      <c r="EC34" s="14"/>
      <c r="ED34" s="14"/>
      <c r="EE34" s="4"/>
      <c r="EF34" s="14"/>
      <c r="EG34" s="14"/>
      <c r="EH34" s="4">
        <f t="shared" si="126"/>
        <v>4.0180005622252302E-5</v>
      </c>
      <c r="EI34" s="14"/>
      <c r="EK34" s="4"/>
      <c r="EL34" s="4"/>
      <c r="EM34" s="4"/>
      <c r="EN34" s="4"/>
      <c r="EO34" s="4"/>
      <c r="EP34" s="4"/>
      <c r="ET34" s="26">
        <f t="shared" si="127"/>
        <v>96.537258565862459</v>
      </c>
      <c r="EU34" s="26">
        <f t="shared" si="128"/>
        <v>0.42172363681602543</v>
      </c>
      <c r="EV34" s="26">
        <f t="shared" si="129"/>
        <v>2.8044031138391907</v>
      </c>
      <c r="EW34" s="26">
        <f t="shared" si="130"/>
        <v>0.15155491086509743</v>
      </c>
      <c r="EX34" s="26">
        <f t="shared" si="131"/>
        <v>0</v>
      </c>
      <c r="EY34" s="26">
        <f t="shared" si="132"/>
        <v>1.686635271751311E-4</v>
      </c>
      <c r="EZ34" s="26">
        <f t="shared" si="133"/>
        <v>9.2580547970179177E-4</v>
      </c>
      <c r="FA34" s="26">
        <f t="shared" si="134"/>
        <v>8.8717841096747451E-5</v>
      </c>
      <c r="FB34" s="26">
        <f t="shared" si="135"/>
        <v>0</v>
      </c>
      <c r="FC34" s="26">
        <f t="shared" si="136"/>
        <v>0</v>
      </c>
      <c r="FD34" s="26">
        <f t="shared" si="137"/>
        <v>3.1000341909840072E-2</v>
      </c>
      <c r="FE34" s="26">
        <f t="shared" si="138"/>
        <v>3.7745509016260816E-2</v>
      </c>
      <c r="FF34" s="26">
        <f t="shared" si="139"/>
        <v>9.830408777842848E-3</v>
      </c>
      <c r="FG34" s="26">
        <f t="shared" si="140"/>
        <v>1.0119715730847782E-3</v>
      </c>
      <c r="FH34" s="26">
        <f t="shared" si="141"/>
        <v>3.139546345189695E-3</v>
      </c>
      <c r="FI34" s="26">
        <f t="shared" si="142"/>
        <v>0</v>
      </c>
      <c r="FJ34" s="26">
        <f t="shared" si="143"/>
        <v>2.9089742319557887E-4</v>
      </c>
      <c r="FK34" s="26">
        <f t="shared" si="144"/>
        <v>1.9240643494590056E-4</v>
      </c>
      <c r="FL34" s="26">
        <f t="shared" si="145"/>
        <v>5.2747885888170356E-4</v>
      </c>
      <c r="FM34" s="26">
        <f t="shared" si="146"/>
        <v>1.3802543000209018E-4</v>
      </c>
      <c r="FN34" s="26">
        <f t="shared" si="147"/>
        <v>0</v>
      </c>
      <c r="FO34" s="14"/>
      <c r="FP34" s="14"/>
      <c r="FQ34" s="14"/>
      <c r="FR34" s="14"/>
      <c r="FS34" s="14"/>
      <c r="FU34" s="14"/>
      <c r="FV34" s="14"/>
      <c r="FX34" s="14">
        <f t="shared" si="148"/>
        <v>100</v>
      </c>
      <c r="FZ34" s="14"/>
    </row>
    <row r="35" spans="1:182" s="26" customFormat="1" x14ac:dyDescent="0.25">
      <c r="E35" s="3"/>
      <c r="H35" s="16"/>
      <c r="I35" s="3"/>
      <c r="AQ35" s="4"/>
      <c r="AT35" s="3"/>
      <c r="DH35" s="26">
        <f t="shared" si="124"/>
        <v>3.8998614694695117E-5</v>
      </c>
      <c r="DI35" s="26">
        <f t="shared" si="125"/>
        <v>2.1037371198967993E-7</v>
      </c>
      <c r="DJ35" s="4">
        <f t="shared" si="105"/>
        <v>8.6430801913368848E-7</v>
      </c>
      <c r="DK35" s="4">
        <f t="shared" si="106"/>
        <v>7.0255112083601251E-8</v>
      </c>
      <c r="DL35" s="4">
        <f t="shared" si="107"/>
        <v>0</v>
      </c>
      <c r="DM35" s="27">
        <f t="shared" si="108"/>
        <v>1.3034027189436512E-10</v>
      </c>
      <c r="DN35" s="27">
        <f t="shared" si="109"/>
        <v>4.9564526662421488E-10</v>
      </c>
      <c r="DO35" s="27">
        <f t="shared" si="110"/>
        <v>5.0506245643593691E-11</v>
      </c>
      <c r="DP35" s="27">
        <f t="shared" si="111"/>
        <v>0</v>
      </c>
      <c r="DQ35" s="4">
        <f t="shared" si="112"/>
        <v>0</v>
      </c>
      <c r="DR35" s="4">
        <f t="shared" si="113"/>
        <v>1.5637921222561856E-8</v>
      </c>
      <c r="DS35" s="4">
        <f t="shared" si="114"/>
        <v>1.9475122022963467E-8</v>
      </c>
      <c r="DT35" s="4">
        <f t="shared" si="115"/>
        <v>5.3337567893260517E-9</v>
      </c>
      <c r="DU35" s="4">
        <f t="shared" si="116"/>
        <v>2.738503980012362E-10</v>
      </c>
      <c r="DV35" s="4">
        <f t="shared" si="117"/>
        <v>1.7374310407546254E-9</v>
      </c>
      <c r="DW35" s="4">
        <f t="shared" si="118"/>
        <v>8.4802466521131756E-11</v>
      </c>
      <c r="DX35" s="4">
        <f t="shared" si="119"/>
        <v>1.0734961256173907E-10</v>
      </c>
      <c r="DY35" s="4">
        <f t="shared" si="120"/>
        <v>1.0771365902369621E-10</v>
      </c>
      <c r="DZ35" s="4">
        <f t="shared" si="121"/>
        <v>2.890220770317573E-10</v>
      </c>
      <c r="EA35" s="4">
        <f t="shared" si="122"/>
        <v>7.0424118747313636E-11</v>
      </c>
      <c r="EB35" s="4">
        <f t="shared" si="123"/>
        <v>0</v>
      </c>
      <c r="EC35" s="14"/>
      <c r="ED35" s="14"/>
      <c r="EE35" s="4"/>
      <c r="EF35" s="14"/>
      <c r="EG35" s="14"/>
      <c r="EH35" s="4">
        <f t="shared" si="126"/>
        <v>4.0187345423093733E-5</v>
      </c>
      <c r="EI35" s="14"/>
      <c r="EK35" s="4"/>
      <c r="EL35" s="4"/>
      <c r="EM35" s="4"/>
      <c r="EN35" s="4"/>
      <c r="EO35" s="4"/>
      <c r="EP35" s="4"/>
      <c r="ET35" s="26">
        <f t="shared" si="127"/>
        <v>97.042027245433559</v>
      </c>
      <c r="EU35" s="26">
        <f t="shared" si="128"/>
        <v>0.52348247881231857</v>
      </c>
      <c r="EV35" s="26">
        <f t="shared" si="129"/>
        <v>2.150696967003479</v>
      </c>
      <c r="EW35" s="26">
        <f t="shared" si="130"/>
        <v>0.17481899175960255</v>
      </c>
      <c r="EX35" s="26">
        <f t="shared" si="131"/>
        <v>0</v>
      </c>
      <c r="EY35" s="26">
        <f t="shared" si="132"/>
        <v>3.2433162858143112E-4</v>
      </c>
      <c r="EZ35" s="26">
        <f t="shared" si="133"/>
        <v>1.2333366670678164E-3</v>
      </c>
      <c r="FA35" s="26">
        <f t="shared" si="134"/>
        <v>1.2567698889255369E-4</v>
      </c>
      <c r="FB35" s="26">
        <f t="shared" si="135"/>
        <v>0</v>
      </c>
      <c r="FC35" s="26">
        <f t="shared" si="136"/>
        <v>0</v>
      </c>
      <c r="FD35" s="26">
        <f t="shared" si="137"/>
        <v>3.8912550848843812E-2</v>
      </c>
      <c r="FE35" s="26">
        <f t="shared" si="138"/>
        <v>4.8460832179704143E-2</v>
      </c>
      <c r="FF35" s="26">
        <f t="shared" si="139"/>
        <v>1.3272229686166329E-2</v>
      </c>
      <c r="FG35" s="26">
        <f t="shared" si="140"/>
        <v>6.8143440458216364E-4</v>
      </c>
      <c r="FH35" s="26">
        <f t="shared" si="141"/>
        <v>4.3233287057477731E-3</v>
      </c>
      <c r="FI35" s="26">
        <f t="shared" si="142"/>
        <v>2.1101783566027693E-4</v>
      </c>
      <c r="FJ35" s="26">
        <f t="shared" si="143"/>
        <v>2.6712292496943683E-4</v>
      </c>
      <c r="FK35" s="26">
        <f t="shared" si="144"/>
        <v>2.6802879834356602E-4</v>
      </c>
      <c r="FL35" s="26">
        <f t="shared" si="145"/>
        <v>7.1918678377216286E-4</v>
      </c>
      <c r="FM35" s="26">
        <f t="shared" si="146"/>
        <v>1.7523953873013041E-4</v>
      </c>
      <c r="FN35" s="26">
        <f t="shared" si="147"/>
        <v>0</v>
      </c>
      <c r="FO35" s="14"/>
      <c r="FP35" s="14"/>
      <c r="FQ35" s="14"/>
      <c r="FR35" s="14"/>
      <c r="FS35" s="14"/>
      <c r="FU35" s="14"/>
      <c r="FV35" s="14"/>
      <c r="FX35" s="14">
        <f t="shared" si="148"/>
        <v>100.00000000000003</v>
      </c>
      <c r="FZ35" s="14"/>
    </row>
    <row r="36" spans="1:182" s="26" customFormat="1" x14ac:dyDescent="0.25">
      <c r="E36" s="3"/>
      <c r="H36" s="16"/>
      <c r="I36" s="3"/>
      <c r="AQ36" s="4"/>
      <c r="AT36" s="3"/>
      <c r="DH36" s="26">
        <f t="shared" si="124"/>
        <v>3.9153550272307717E-5</v>
      </c>
      <c r="DI36" s="26">
        <f t="shared" si="125"/>
        <v>2.0207102170238011E-7</v>
      </c>
      <c r="DJ36" s="4">
        <f t="shared" si="105"/>
        <v>7.6349912622565602E-7</v>
      </c>
      <c r="DK36" s="4">
        <f t="shared" si="106"/>
        <v>5.0995211439993824E-8</v>
      </c>
      <c r="DL36" s="4">
        <f t="shared" si="107"/>
        <v>0</v>
      </c>
      <c r="DM36" s="27">
        <f t="shared" si="108"/>
        <v>1.5033450510789689E-10</v>
      </c>
      <c r="DN36" s="27">
        <f t="shared" si="109"/>
        <v>5.4957571057021323E-10</v>
      </c>
      <c r="DO36" s="27">
        <f t="shared" si="110"/>
        <v>5.8056579792009656E-11</v>
      </c>
      <c r="DP36" s="27">
        <f t="shared" si="111"/>
        <v>0</v>
      </c>
      <c r="DQ36" s="4">
        <f t="shared" si="112"/>
        <v>0</v>
      </c>
      <c r="DR36" s="4">
        <f t="shared" si="113"/>
        <v>1.6279785788103586E-8</v>
      </c>
      <c r="DS36" s="4">
        <f t="shared" si="114"/>
        <v>2.0636488608602864E-8</v>
      </c>
      <c r="DT36" s="4">
        <f t="shared" si="115"/>
        <v>6.0209613054017184E-9</v>
      </c>
      <c r="DU36" s="4">
        <f t="shared" si="116"/>
        <v>2.9365802387608291E-10</v>
      </c>
      <c r="DV36" s="4">
        <f t="shared" si="117"/>
        <v>2.0052322860642558E-9</v>
      </c>
      <c r="DW36" s="4">
        <f t="shared" si="118"/>
        <v>9.3044565878450548E-11</v>
      </c>
      <c r="DX36" s="4">
        <f t="shared" si="119"/>
        <v>1.2044799697473892E-10</v>
      </c>
      <c r="DY36" s="4">
        <f t="shared" si="120"/>
        <v>1.2211286878240807E-10</v>
      </c>
      <c r="DZ36" s="4">
        <f t="shared" si="121"/>
        <v>3.2569586170049933E-10</v>
      </c>
      <c r="EA36" s="4">
        <f t="shared" si="122"/>
        <v>7.6190923358175429E-11</v>
      </c>
      <c r="EB36" s="4">
        <f t="shared" si="123"/>
        <v>0</v>
      </c>
      <c r="EC36" s="14"/>
      <c r="ED36" s="14"/>
      <c r="EE36" s="4"/>
      <c r="EF36" s="14"/>
      <c r="EG36" s="14"/>
      <c r="EH36" s="4">
        <f t="shared" si="126"/>
        <v>4.0216847216699955E-5</v>
      </c>
      <c r="EI36" s="14"/>
      <c r="EK36" s="4"/>
      <c r="EL36" s="4"/>
      <c r="EM36" s="4"/>
      <c r="EN36" s="4"/>
      <c r="EO36" s="4"/>
      <c r="EP36" s="4"/>
      <c r="ET36" s="26">
        <f t="shared" si="127"/>
        <v>97.356090748081542</v>
      </c>
      <c r="EU36" s="26">
        <f t="shared" si="128"/>
        <v>0.50245366230118249</v>
      </c>
      <c r="EV36" s="26">
        <f t="shared" si="129"/>
        <v>1.8984559433804018</v>
      </c>
      <c r="EW36" s="26">
        <f t="shared" si="130"/>
        <v>0.12680061956427596</v>
      </c>
      <c r="EX36" s="26">
        <f t="shared" si="131"/>
        <v>0</v>
      </c>
      <c r="EY36" s="26">
        <f t="shared" si="132"/>
        <v>3.7380977255091946E-4</v>
      </c>
      <c r="EZ36" s="26">
        <f t="shared" si="133"/>
        <v>1.3665310649761803E-3</v>
      </c>
      <c r="FA36" s="26">
        <f t="shared" si="134"/>
        <v>1.4435885408715427E-4</v>
      </c>
      <c r="FB36" s="26">
        <f t="shared" si="135"/>
        <v>0</v>
      </c>
      <c r="FC36" s="26">
        <f t="shared" si="136"/>
        <v>0</v>
      </c>
      <c r="FD36" s="26">
        <f t="shared" si="137"/>
        <v>4.0480015005610485E-2</v>
      </c>
      <c r="FE36" s="26">
        <f t="shared" si="138"/>
        <v>5.1313044250852188E-2</v>
      </c>
      <c r="FF36" s="26">
        <f t="shared" si="139"/>
        <v>1.4971241462462349E-2</v>
      </c>
      <c r="FG36" s="26">
        <f t="shared" si="140"/>
        <v>7.3018658646653459E-4</v>
      </c>
      <c r="FH36" s="26">
        <f t="shared" si="141"/>
        <v>4.9860504361753837E-3</v>
      </c>
      <c r="FI36" s="26">
        <f t="shared" si="142"/>
        <v>2.3135718565182306E-4</v>
      </c>
      <c r="FJ36" s="26">
        <f t="shared" si="143"/>
        <v>2.9949636858834415E-4</v>
      </c>
      <c r="FK36" s="26">
        <f t="shared" si="144"/>
        <v>3.036361058449678E-4</v>
      </c>
      <c r="FL36" s="26">
        <f t="shared" si="145"/>
        <v>8.098493150036259E-4</v>
      </c>
      <c r="FM36" s="26">
        <f t="shared" si="146"/>
        <v>1.8945026433235006E-4</v>
      </c>
      <c r="FN36" s="26">
        <f t="shared" si="147"/>
        <v>0</v>
      </c>
      <c r="FO36" s="14"/>
      <c r="FP36" s="14"/>
      <c r="FQ36" s="14"/>
      <c r="FR36" s="14"/>
      <c r="FS36" s="14"/>
      <c r="FU36" s="14"/>
      <c r="FV36" s="14"/>
      <c r="FX36" s="14">
        <f t="shared" si="148"/>
        <v>99.999999999999986</v>
      </c>
      <c r="FZ36" s="14"/>
    </row>
    <row r="37" spans="1:182" s="26" customFormat="1" x14ac:dyDescent="0.25">
      <c r="E37" s="3"/>
      <c r="H37" s="16"/>
      <c r="I37" s="3"/>
      <c r="AQ37" s="4"/>
      <c r="AT37" s="3"/>
      <c r="DH37" s="26">
        <f t="shared" si="124"/>
        <v>3.9226178526819941E-5</v>
      </c>
      <c r="DI37" s="26">
        <f t="shared" si="125"/>
        <v>2.2123377467334941E-7</v>
      </c>
      <c r="DJ37" s="4">
        <f t="shared" si="105"/>
        <v>6.6856688339366341E-7</v>
      </c>
      <c r="DK37" s="4">
        <f t="shared" si="106"/>
        <v>4.7787287764546667E-8</v>
      </c>
      <c r="DL37" s="4">
        <f t="shared" si="107"/>
        <v>0</v>
      </c>
      <c r="DM37" s="27">
        <f t="shared" si="108"/>
        <v>1.7906047551874835E-10</v>
      </c>
      <c r="DN37" s="27">
        <f t="shared" si="109"/>
        <v>6.5422604241310181E-10</v>
      </c>
      <c r="DO37" s="27">
        <f t="shared" si="110"/>
        <v>6.9865824301286276E-11</v>
      </c>
      <c r="DP37" s="27">
        <f t="shared" si="111"/>
        <v>0</v>
      </c>
      <c r="DQ37" s="4">
        <f t="shared" si="112"/>
        <v>0</v>
      </c>
      <c r="DR37" s="4">
        <f t="shared" si="113"/>
        <v>1.8828056797465581E-8</v>
      </c>
      <c r="DS37" s="4">
        <f t="shared" si="114"/>
        <v>2.2775466470896281E-8</v>
      </c>
      <c r="DT37" s="4">
        <f t="shared" si="115"/>
        <v>7.0115374207362044E-9</v>
      </c>
      <c r="DU37" s="4">
        <f t="shared" si="116"/>
        <v>2.8591074589595081E-10</v>
      </c>
      <c r="DV37" s="4">
        <f t="shared" si="117"/>
        <v>2.3909971614604431E-9</v>
      </c>
      <c r="DW37" s="4">
        <f t="shared" si="118"/>
        <v>1.9531116735117292E-10</v>
      </c>
      <c r="DX37" s="4">
        <f t="shared" si="119"/>
        <v>2.2796961146845376E-10</v>
      </c>
      <c r="DY37" s="4">
        <f t="shared" si="120"/>
        <v>1.4679393131801705E-10</v>
      </c>
      <c r="DZ37" s="4">
        <f t="shared" si="121"/>
        <v>3.9170755069223734E-10</v>
      </c>
      <c r="EA37" s="4">
        <f t="shared" si="122"/>
        <v>9.1480237678429115E-11</v>
      </c>
      <c r="EB37" s="4">
        <f t="shared" si="123"/>
        <v>0</v>
      </c>
      <c r="EC37" s="14"/>
      <c r="ED37" s="14"/>
      <c r="EE37" s="4"/>
      <c r="EF37" s="14"/>
      <c r="EG37" s="14"/>
      <c r="EH37" s="4">
        <f t="shared" si="126"/>
        <v>4.0217014856088695E-5</v>
      </c>
      <c r="EI37" s="14"/>
      <c r="EK37" s="4"/>
      <c r="EL37" s="4"/>
      <c r="EM37" s="4"/>
      <c r="EN37" s="4"/>
      <c r="EO37" s="4"/>
      <c r="EP37" s="4"/>
      <c r="ET37" s="26">
        <f t="shared" si="127"/>
        <v>97.536275795669241</v>
      </c>
      <c r="EU37" s="26">
        <f t="shared" si="128"/>
        <v>0.55009994019945396</v>
      </c>
      <c r="EV37" s="26">
        <f t="shared" si="129"/>
        <v>1.6623980814738295</v>
      </c>
      <c r="EW37" s="26">
        <f t="shared" si="130"/>
        <v>0.11882355748070114</v>
      </c>
      <c r="EX37" s="26">
        <f t="shared" si="131"/>
        <v>0</v>
      </c>
      <c r="EY37" s="26">
        <f t="shared" si="132"/>
        <v>4.4523562019581201E-4</v>
      </c>
      <c r="EZ37" s="26">
        <f t="shared" si="133"/>
        <v>1.626739440393982E-3</v>
      </c>
      <c r="FA37" s="26">
        <f t="shared" si="134"/>
        <v>1.7372205408902662E-4</v>
      </c>
      <c r="FB37" s="26">
        <f t="shared" si="135"/>
        <v>0</v>
      </c>
      <c r="FC37" s="26">
        <f t="shared" si="136"/>
        <v>0</v>
      </c>
      <c r="FD37" s="26">
        <f t="shared" si="137"/>
        <v>4.6816147008521915E-2</v>
      </c>
      <c r="FE37" s="26">
        <f t="shared" si="138"/>
        <v>5.6631419692374722E-2</v>
      </c>
      <c r="FF37" s="26">
        <f t="shared" si="139"/>
        <v>1.7434256236635338E-2</v>
      </c>
      <c r="FG37" s="26">
        <f t="shared" si="140"/>
        <v>7.1091986045967082E-4</v>
      </c>
      <c r="FH37" s="26">
        <f t="shared" si="141"/>
        <v>5.9452377806167673E-3</v>
      </c>
      <c r="FI37" s="26">
        <f t="shared" si="142"/>
        <v>4.8564312406096838E-4</v>
      </c>
      <c r="FJ37" s="26">
        <f t="shared" si="143"/>
        <v>5.6684866413932774E-4</v>
      </c>
      <c r="FK37" s="26">
        <f t="shared" si="144"/>
        <v>3.6500454308530816E-4</v>
      </c>
      <c r="FL37" s="26">
        <f t="shared" si="145"/>
        <v>9.739846482736508E-4</v>
      </c>
      <c r="FM37" s="26">
        <f t="shared" si="146"/>
        <v>2.2746650393068489E-4</v>
      </c>
      <c r="FN37" s="26">
        <f t="shared" si="147"/>
        <v>0</v>
      </c>
      <c r="FO37" s="14"/>
      <c r="FP37" s="14"/>
      <c r="FQ37" s="14"/>
      <c r="FR37" s="14"/>
      <c r="FS37" s="14"/>
      <c r="FU37" s="14"/>
      <c r="FV37" s="14"/>
      <c r="FX37" s="14">
        <f t="shared" si="148"/>
        <v>100.00000000000001</v>
      </c>
      <c r="FZ37" s="14"/>
    </row>
    <row r="38" spans="1:182" s="26" customFormat="1" x14ac:dyDescent="0.25">
      <c r="E38" s="3"/>
      <c r="H38" s="16"/>
      <c r="I38" s="3"/>
      <c r="AQ38" s="4"/>
      <c r="AT38" s="3"/>
      <c r="DH38" s="26">
        <f t="shared" si="124"/>
        <v>3.9273845811475053E-5</v>
      </c>
      <c r="DI38" s="26">
        <f t="shared" si="125"/>
        <v>2.5863590603918006E-7</v>
      </c>
      <c r="DJ38" s="4">
        <f t="shared" si="105"/>
        <v>5.6638915392401991E-7</v>
      </c>
      <c r="DK38" s="4">
        <f t="shared" si="106"/>
        <v>4.5326048536971184E-8</v>
      </c>
      <c r="DL38" s="4">
        <f t="shared" si="107"/>
        <v>0</v>
      </c>
      <c r="DM38" s="27">
        <f t="shared" si="108"/>
        <v>1.5776577080774346E-10</v>
      </c>
      <c r="DN38" s="27">
        <f t="shared" si="109"/>
        <v>8.5073464684071543E-10</v>
      </c>
      <c r="DO38" s="27">
        <f t="shared" si="110"/>
        <v>9.5566994340237257E-11</v>
      </c>
      <c r="DP38" s="27">
        <f t="shared" si="111"/>
        <v>0</v>
      </c>
      <c r="DQ38" s="4">
        <f t="shared" si="112"/>
        <v>1.9388874052660341E-9</v>
      </c>
      <c r="DR38" s="4">
        <f t="shared" si="113"/>
        <v>2.3561680570294717E-8</v>
      </c>
      <c r="DS38" s="4">
        <f t="shared" si="114"/>
        <v>2.6258861258416857E-8</v>
      </c>
      <c r="DT38" s="4">
        <f t="shared" si="115"/>
        <v>8.8316294951652454E-9</v>
      </c>
      <c r="DU38" s="4">
        <f t="shared" si="116"/>
        <v>2.3252912030930212E-10</v>
      </c>
      <c r="DV38" s="4">
        <f t="shared" si="117"/>
        <v>3.0376794082344167E-9</v>
      </c>
      <c r="DW38" s="4">
        <f t="shared" si="118"/>
        <v>3.2389171552781433E-10</v>
      </c>
      <c r="DX38" s="4">
        <f t="shared" si="119"/>
        <v>2.9800938122637086E-10</v>
      </c>
      <c r="DY38" s="4">
        <f t="shared" si="120"/>
        <v>1.9277723877635569E-10</v>
      </c>
      <c r="DZ38" s="4">
        <f t="shared" si="121"/>
        <v>5.4042108625661707E-10</v>
      </c>
      <c r="EA38" s="4">
        <f t="shared" si="122"/>
        <v>1.2128572405649157E-10</v>
      </c>
      <c r="EB38" s="4">
        <f t="shared" si="123"/>
        <v>0</v>
      </c>
      <c r="EC38" s="14"/>
      <c r="ED38" s="14"/>
      <c r="EE38" s="4"/>
      <c r="EF38" s="14"/>
      <c r="EG38" s="14"/>
      <c r="EH38" s="4">
        <f t="shared" si="126"/>
        <v>4.0210638639790726E-5</v>
      </c>
      <c r="EI38" s="14"/>
      <c r="EK38" s="4"/>
      <c r="EL38" s="4"/>
      <c r="EM38" s="4"/>
      <c r="EN38" s="4"/>
      <c r="EO38" s="4"/>
      <c r="EP38" s="4"/>
      <c r="ET38" s="26">
        <f t="shared" si="127"/>
        <v>97.670286123263253</v>
      </c>
      <c r="EU38" s="26">
        <f t="shared" si="128"/>
        <v>0.64320268164864469</v>
      </c>
      <c r="EV38" s="26">
        <f t="shared" si="129"/>
        <v>1.4085554795529796</v>
      </c>
      <c r="EW38" s="26">
        <f t="shared" si="130"/>
        <v>0.11272153357971904</v>
      </c>
      <c r="EX38" s="26">
        <f t="shared" si="131"/>
        <v>0</v>
      </c>
      <c r="EY38" s="26">
        <f t="shared" si="132"/>
        <v>3.9234833403423044E-4</v>
      </c>
      <c r="EZ38" s="26">
        <f t="shared" si="133"/>
        <v>2.1156954368759138E-3</v>
      </c>
      <c r="FA38" s="26">
        <f t="shared" si="134"/>
        <v>2.3766594506576243E-4</v>
      </c>
      <c r="FB38" s="26">
        <f t="shared" si="135"/>
        <v>0</v>
      </c>
      <c r="FC38" s="26">
        <f t="shared" si="136"/>
        <v>4.8218269364848987E-3</v>
      </c>
      <c r="FD38" s="26">
        <f t="shared" si="137"/>
        <v>5.8595638784456124E-2</v>
      </c>
      <c r="FE38" s="26">
        <f t="shared" si="138"/>
        <v>6.5303268355534683E-2</v>
      </c>
      <c r="FF38" s="26">
        <f t="shared" si="139"/>
        <v>2.1963415140653458E-2</v>
      </c>
      <c r="FG38" s="26">
        <f t="shared" si="140"/>
        <v>5.7827761054061273E-4</v>
      </c>
      <c r="FH38" s="26">
        <f t="shared" si="141"/>
        <v>7.5544172164141148E-3</v>
      </c>
      <c r="FI38" s="26">
        <f t="shared" si="142"/>
        <v>8.0548761841177266E-4</v>
      </c>
      <c r="FJ38" s="26">
        <f t="shared" si="143"/>
        <v>7.4112073646966038E-4</v>
      </c>
      <c r="FK38" s="26">
        <f t="shared" si="144"/>
        <v>4.7941849544660454E-4</v>
      </c>
      <c r="FL38" s="26">
        <f t="shared" si="145"/>
        <v>1.343975386956027E-3</v>
      </c>
      <c r="FM38" s="26">
        <f t="shared" si="146"/>
        <v>3.0162595810272061E-4</v>
      </c>
      <c r="FN38" s="26">
        <f t="shared" si="147"/>
        <v>0</v>
      </c>
      <c r="FO38" s="14"/>
      <c r="FP38" s="14"/>
      <c r="FQ38" s="14"/>
      <c r="FR38" s="14"/>
      <c r="FS38" s="14"/>
      <c r="FU38" s="14"/>
      <c r="FV38" s="14"/>
      <c r="FX38" s="14">
        <f t="shared" si="148"/>
        <v>100</v>
      </c>
      <c r="FZ38" s="14"/>
    </row>
    <row r="39" spans="1:182" s="26" customFormat="1" x14ac:dyDescent="0.25">
      <c r="E39" s="3"/>
      <c r="H39" s="16"/>
      <c r="I39" s="3"/>
      <c r="AQ39" s="4"/>
      <c r="AT39" s="3"/>
      <c r="DH39" s="26">
        <f t="shared" si="124"/>
        <v>3.9294918885508631E-5</v>
      </c>
      <c r="DI39" s="26">
        <f t="shared" si="125"/>
        <v>2.9961913496239017E-7</v>
      </c>
      <c r="DJ39" s="4">
        <f t="shared" si="105"/>
        <v>4.7632209688327727E-7</v>
      </c>
      <c r="DK39" s="4">
        <f t="shared" si="106"/>
        <v>4.1953562939784159E-8</v>
      </c>
      <c r="DL39" s="4">
        <f t="shared" si="107"/>
        <v>7.0382801859541018E-11</v>
      </c>
      <c r="DM39" s="27">
        <f t="shared" si="108"/>
        <v>2.0978050222572543E-10</v>
      </c>
      <c r="DN39" s="27">
        <f t="shared" si="109"/>
        <v>1.0932977999063597E-9</v>
      </c>
      <c r="DO39" s="27">
        <f t="shared" si="110"/>
        <v>2.1004305832311647E-10</v>
      </c>
      <c r="DP39" s="27">
        <f t="shared" si="111"/>
        <v>0</v>
      </c>
      <c r="DQ39" s="4">
        <f t="shared" si="112"/>
        <v>2.2925000551122902E-9</v>
      </c>
      <c r="DR39" s="4">
        <f t="shared" si="113"/>
        <v>2.9025660695851419E-8</v>
      </c>
      <c r="DS39" s="4">
        <f t="shared" si="114"/>
        <v>2.9528328046733915E-8</v>
      </c>
      <c r="DT39" s="4">
        <f t="shared" si="115"/>
        <v>1.1079366424457614E-8</v>
      </c>
      <c r="DU39" s="4">
        <f t="shared" si="116"/>
        <v>3.6864192600409125E-10</v>
      </c>
      <c r="DV39" s="4">
        <f t="shared" si="117"/>
        <v>3.7388710130360693E-9</v>
      </c>
      <c r="DW39" s="4">
        <f t="shared" si="118"/>
        <v>4.5738333949662773E-10</v>
      </c>
      <c r="DX39" s="4">
        <f t="shared" si="119"/>
        <v>4.4070976373959813E-10</v>
      </c>
      <c r="DY39" s="4">
        <f t="shared" si="120"/>
        <v>1.7451223700837271E-10</v>
      </c>
      <c r="DZ39" s="4">
        <f t="shared" si="121"/>
        <v>7.1005442557368254E-10</v>
      </c>
      <c r="EA39" s="4">
        <f t="shared" si="122"/>
        <v>1.5964380620348391E-10</v>
      </c>
      <c r="EB39" s="4">
        <f t="shared" si="123"/>
        <v>0</v>
      </c>
      <c r="EC39" s="14"/>
      <c r="ED39" s="14"/>
      <c r="EE39" s="4"/>
      <c r="EF39" s="14"/>
      <c r="EG39" s="14"/>
      <c r="EH39" s="4">
        <f t="shared" si="126"/>
        <v>4.0192372856189639E-5</v>
      </c>
      <c r="EI39" s="14"/>
      <c r="EK39" s="4"/>
      <c r="EL39" s="4"/>
      <c r="EM39" s="4"/>
      <c r="EN39" s="4"/>
      <c r="EO39" s="4"/>
      <c r="EP39" s="4"/>
      <c r="ET39" s="26">
        <f t="shared" si="127"/>
        <v>97.767103788840373</v>
      </c>
      <c r="EU39" s="26">
        <f t="shared" si="128"/>
        <v>0.74546266784109194</v>
      </c>
      <c r="EV39" s="26">
        <f t="shared" si="129"/>
        <v>1.1851056880557465</v>
      </c>
      <c r="EW39" s="26">
        <f t="shared" si="130"/>
        <v>0.10438190123757099</v>
      </c>
      <c r="EX39" s="26">
        <f t="shared" si="131"/>
        <v>1.7511482119101122E-4</v>
      </c>
      <c r="EY39" s="26">
        <f t="shared" si="132"/>
        <v>5.2194107318901219E-4</v>
      </c>
      <c r="EZ39" s="26">
        <f t="shared" si="133"/>
        <v>2.7201623646810674E-3</v>
      </c>
      <c r="FA39" s="26">
        <f t="shared" si="134"/>
        <v>5.2259432175020182E-4</v>
      </c>
      <c r="FB39" s="26">
        <f t="shared" si="135"/>
        <v>0</v>
      </c>
      <c r="FC39" s="26">
        <f t="shared" si="136"/>
        <v>5.7038186407032312E-3</v>
      </c>
      <c r="FD39" s="26">
        <f t="shared" si="137"/>
        <v>7.2216837756025776E-2</v>
      </c>
      <c r="FE39" s="26">
        <f t="shared" si="138"/>
        <v>7.3467491338189417E-2</v>
      </c>
      <c r="FF39" s="26">
        <f t="shared" si="139"/>
        <v>2.7565843062065911E-2</v>
      </c>
      <c r="FG39" s="26">
        <f t="shared" si="140"/>
        <v>9.1719373554557438E-4</v>
      </c>
      <c r="FH39" s="26">
        <f t="shared" si="141"/>
        <v>9.3024391130474941E-3</v>
      </c>
      <c r="FI39" s="26">
        <f t="shared" si="142"/>
        <v>1.1379854111454645E-3</v>
      </c>
      <c r="FJ39" s="26">
        <f t="shared" si="143"/>
        <v>1.096500983697778E-3</v>
      </c>
      <c r="FK39" s="26">
        <f t="shared" si="144"/>
        <v>4.3419242161388781E-4</v>
      </c>
      <c r="FL39" s="26">
        <f t="shared" si="145"/>
        <v>1.766639725686994E-3</v>
      </c>
      <c r="FM39" s="26">
        <f t="shared" si="146"/>
        <v>3.9719925662189094E-4</v>
      </c>
      <c r="FN39" s="26">
        <f t="shared" si="147"/>
        <v>0</v>
      </c>
      <c r="FO39" s="14"/>
      <c r="FP39" s="14"/>
      <c r="FQ39" s="14"/>
      <c r="FR39" s="14"/>
      <c r="FS39" s="14"/>
      <c r="FU39" s="14"/>
      <c r="FV39" s="14"/>
      <c r="FX39" s="14">
        <f t="shared" si="148"/>
        <v>99.999999999999929</v>
      </c>
      <c r="FZ39" s="14"/>
    </row>
    <row r="40" spans="1:182" s="26" customFormat="1" x14ac:dyDescent="0.25">
      <c r="E40" s="3"/>
      <c r="H40" s="16"/>
      <c r="I40" s="3"/>
      <c r="AQ40" s="4"/>
      <c r="AT40" s="3"/>
      <c r="DH40" s="26">
        <f t="shared" si="124"/>
        <v>3.9341034385209396E-5</v>
      </c>
      <c r="DI40" s="26">
        <f t="shared" si="125"/>
        <v>3.4524651863048201E-7</v>
      </c>
      <c r="DJ40" s="4">
        <f t="shared" si="105"/>
        <v>3.5394748513264748E-7</v>
      </c>
      <c r="DK40" s="4">
        <f t="shared" si="106"/>
        <v>3.2495622587863028E-8</v>
      </c>
      <c r="DL40" s="4">
        <f t="shared" si="107"/>
        <v>1.0451468284849271E-10</v>
      </c>
      <c r="DM40" s="27">
        <f t="shared" si="108"/>
        <v>3.0676264808966799E-10</v>
      </c>
      <c r="DN40" s="27">
        <f t="shared" si="109"/>
        <v>1.4769592477747338E-9</v>
      </c>
      <c r="DO40" s="27">
        <f t="shared" si="110"/>
        <v>3.0022856246171127E-10</v>
      </c>
      <c r="DP40" s="27">
        <f t="shared" si="111"/>
        <v>0</v>
      </c>
      <c r="DQ40" s="4">
        <f t="shared" si="112"/>
        <v>2.8137796051911002E-9</v>
      </c>
      <c r="DR40" s="4">
        <f t="shared" si="113"/>
        <v>3.5385592471438381E-8</v>
      </c>
      <c r="DS40" s="4">
        <f t="shared" si="114"/>
        <v>3.2160965765206519E-8</v>
      </c>
      <c r="DT40" s="4">
        <f t="shared" si="115"/>
        <v>1.4552852050997063E-8</v>
      </c>
      <c r="DU40" s="4">
        <f t="shared" si="116"/>
        <v>4.6659440250598978E-10</v>
      </c>
      <c r="DV40" s="4">
        <f t="shared" si="117"/>
        <v>4.6669419119746679E-9</v>
      </c>
      <c r="DW40" s="4">
        <f t="shared" si="118"/>
        <v>7.5818578221654312E-10</v>
      </c>
      <c r="DX40" s="4">
        <f t="shared" si="119"/>
        <v>5.3663436661637238E-10</v>
      </c>
      <c r="DY40" s="4">
        <f t="shared" si="120"/>
        <v>2.4755378059608111E-10</v>
      </c>
      <c r="DZ40" s="4">
        <f t="shared" si="121"/>
        <v>1.0261413699861853E-9</v>
      </c>
      <c r="EA40" s="4">
        <f t="shared" si="122"/>
        <v>2.209699462632692E-10</v>
      </c>
      <c r="EB40" s="4">
        <f t="shared" si="123"/>
        <v>0</v>
      </c>
      <c r="EC40" s="14"/>
      <c r="ED40" s="14"/>
      <c r="EE40" s="4"/>
      <c r="EF40" s="14"/>
      <c r="EG40" s="14"/>
      <c r="EH40" s="4">
        <f t="shared" si="126"/>
        <v>4.0167748688154567E-5</v>
      </c>
      <c r="EI40" s="14"/>
      <c r="EK40" s="4"/>
      <c r="EL40" s="4"/>
      <c r="EM40" s="4"/>
      <c r="EN40" s="4"/>
      <c r="EO40" s="4"/>
      <c r="EP40" s="4"/>
      <c r="ET40" s="26">
        <f t="shared" si="127"/>
        <v>97.941845560318967</v>
      </c>
      <c r="EU40" s="26">
        <f t="shared" si="128"/>
        <v>0.8595117473743179</v>
      </c>
      <c r="EV40" s="26">
        <f t="shared" si="129"/>
        <v>0.88117332111527136</v>
      </c>
      <c r="EW40" s="26">
        <f t="shared" si="130"/>
        <v>8.0899785646801656E-2</v>
      </c>
      <c r="EX40" s="26">
        <f t="shared" si="131"/>
        <v>2.6019552068974681E-4</v>
      </c>
      <c r="EY40" s="26">
        <f t="shared" si="132"/>
        <v>7.6370386219861027E-4</v>
      </c>
      <c r="EZ40" s="26">
        <f t="shared" si="133"/>
        <v>3.6769779139010791E-3</v>
      </c>
      <c r="FA40" s="26">
        <f t="shared" si="134"/>
        <v>7.4743686730505859E-4</v>
      </c>
      <c r="FB40" s="26">
        <f t="shared" si="135"/>
        <v>0</v>
      </c>
      <c r="FC40" s="26">
        <f t="shared" si="136"/>
        <v>7.0050717231779566E-3</v>
      </c>
      <c r="FD40" s="26">
        <f t="shared" si="137"/>
        <v>8.8094537600693468E-2</v>
      </c>
      <c r="FE40" s="26">
        <f t="shared" si="138"/>
        <v>8.0066637577551752E-2</v>
      </c>
      <c r="FF40" s="26">
        <f t="shared" si="139"/>
        <v>3.623019095239631E-2</v>
      </c>
      <c r="FG40" s="26">
        <f t="shared" si="140"/>
        <v>1.1616145234537082E-3</v>
      </c>
      <c r="FH40" s="26">
        <f t="shared" si="141"/>
        <v>1.1618629533377221E-2</v>
      </c>
      <c r="FI40" s="26">
        <f t="shared" si="142"/>
        <v>1.8875486104605395E-3</v>
      </c>
      <c r="FJ40" s="26">
        <f t="shared" si="143"/>
        <v>1.3359831808911545E-3</v>
      </c>
      <c r="FK40" s="26">
        <f t="shared" si="144"/>
        <v>6.1629986414718952E-4</v>
      </c>
      <c r="FL40" s="26">
        <f t="shared" si="145"/>
        <v>2.5546399873010396E-3</v>
      </c>
      <c r="FM40" s="26">
        <f t="shared" si="146"/>
        <v>5.5011782706266795E-4</v>
      </c>
      <c r="FN40" s="26">
        <f t="shared" si="147"/>
        <v>0</v>
      </c>
      <c r="FO40" s="14"/>
      <c r="FP40" s="14"/>
      <c r="FQ40" s="14"/>
      <c r="FR40" s="14"/>
      <c r="FS40" s="14"/>
      <c r="FU40" s="14"/>
      <c r="FV40" s="14"/>
      <c r="FX40" s="14">
        <f t="shared" si="148"/>
        <v>99.999999999999943</v>
      </c>
      <c r="FZ40" s="14"/>
    </row>
    <row r="41" spans="1:182" s="26" customFormat="1" x14ac:dyDescent="0.25">
      <c r="E41" s="3"/>
      <c r="H41" s="16"/>
      <c r="I41" s="3"/>
      <c r="AQ41" s="4"/>
      <c r="AT41" s="3"/>
      <c r="DH41" s="26">
        <f t="shared" si="124"/>
        <v>3.9351133628015726E-5</v>
      </c>
      <c r="DI41" s="26">
        <f t="shared" si="125"/>
        <v>3.7899525633415094E-7</v>
      </c>
      <c r="DJ41" s="4">
        <f t="shared" si="105"/>
        <v>2.7988034115504071E-7</v>
      </c>
      <c r="DK41" s="4">
        <f t="shared" si="106"/>
        <v>2.2594464632900645E-8</v>
      </c>
      <c r="DL41" s="4">
        <f t="shared" si="107"/>
        <v>1.9600266744337919E-10</v>
      </c>
      <c r="DM41" s="27">
        <f t="shared" si="108"/>
        <v>4.282927416487705E-10</v>
      </c>
      <c r="DN41" s="27">
        <f t="shared" si="109"/>
        <v>1.8510674102118272E-9</v>
      </c>
      <c r="DO41" s="27">
        <f t="shared" si="110"/>
        <v>3.9872263450082912E-10</v>
      </c>
      <c r="DP41" s="27">
        <f t="shared" si="111"/>
        <v>0</v>
      </c>
      <c r="DQ41" s="4">
        <f t="shared" si="112"/>
        <v>3.2818843207065624E-9</v>
      </c>
      <c r="DR41" s="4">
        <f t="shared" si="113"/>
        <v>3.9534736187692064E-8</v>
      </c>
      <c r="DS41" s="4">
        <f t="shared" si="114"/>
        <v>3.3402477300363938E-8</v>
      </c>
      <c r="DT41" s="4">
        <f t="shared" si="115"/>
        <v>1.7781802199107052E-8</v>
      </c>
      <c r="DU41" s="4">
        <f t="shared" si="116"/>
        <v>5.588453550797072E-10</v>
      </c>
      <c r="DV41" s="4">
        <f t="shared" si="117"/>
        <v>5.5020650550326267E-9</v>
      </c>
      <c r="DW41" s="4">
        <f t="shared" si="118"/>
        <v>9.5281707132579909E-10</v>
      </c>
      <c r="DX41" s="4">
        <f t="shared" si="119"/>
        <v>6.0332447163123656E-10</v>
      </c>
      <c r="DY41" s="4">
        <f t="shared" si="120"/>
        <v>3.2598896951254561E-10</v>
      </c>
      <c r="DZ41" s="4">
        <f t="shared" si="121"/>
        <v>1.3101380506810407E-9</v>
      </c>
      <c r="EA41" s="4">
        <f t="shared" si="122"/>
        <v>2.7985890640556772E-10</v>
      </c>
      <c r="EB41" s="4">
        <f t="shared" si="123"/>
        <v>1.3852826386613078E-11</v>
      </c>
      <c r="EC41" s="14"/>
      <c r="ED41" s="14"/>
      <c r="EE41" s="4"/>
      <c r="EF41" s="14"/>
      <c r="EG41" s="14"/>
      <c r="EH41" s="4">
        <f t="shared" si="126"/>
        <v>4.0139025566305552E-5</v>
      </c>
      <c r="EI41" s="14"/>
      <c r="EK41" s="4"/>
      <c r="EL41" s="4"/>
      <c r="EM41" s="4"/>
      <c r="EN41" s="4"/>
      <c r="EO41" s="4"/>
      <c r="EP41" s="4"/>
      <c r="ET41" s="26">
        <f t="shared" si="127"/>
        <v>98.037092512402154</v>
      </c>
      <c r="EU41" s="26">
        <f t="shared" si="128"/>
        <v>0.94420642002903055</v>
      </c>
      <c r="EV41" s="26">
        <f t="shared" si="129"/>
        <v>0.69727736836238619</v>
      </c>
      <c r="EW41" s="26">
        <f t="shared" si="130"/>
        <v>5.6290516060428293E-2</v>
      </c>
      <c r="EX41" s="26">
        <f t="shared" si="131"/>
        <v>4.8830948105504674E-4</v>
      </c>
      <c r="EY41" s="26">
        <f t="shared" si="132"/>
        <v>1.0670232662755475E-3</v>
      </c>
      <c r="EZ41" s="26">
        <f t="shared" si="133"/>
        <v>4.6116401285179525E-3</v>
      </c>
      <c r="FA41" s="26">
        <f t="shared" si="134"/>
        <v>9.93354046032284E-4</v>
      </c>
      <c r="FB41" s="26">
        <f t="shared" si="135"/>
        <v>0</v>
      </c>
      <c r="FC41" s="26">
        <f t="shared" si="136"/>
        <v>8.1762929577979572E-3</v>
      </c>
      <c r="FD41" s="26">
        <f t="shared" si="137"/>
        <v>9.849450909660161E-2</v>
      </c>
      <c r="FE41" s="26">
        <f t="shared" si="138"/>
        <v>8.321696112225363E-2</v>
      </c>
      <c r="FF41" s="26">
        <f t="shared" si="139"/>
        <v>4.4300532831155398E-2</v>
      </c>
      <c r="FG41" s="26">
        <f t="shared" si="140"/>
        <v>1.392274344469454E-3</v>
      </c>
      <c r="FH41" s="26">
        <f t="shared" si="141"/>
        <v>1.3707520243469239E-2</v>
      </c>
      <c r="FI41" s="26">
        <f t="shared" si="142"/>
        <v>2.3737922330771158E-3</v>
      </c>
      <c r="FJ41" s="26">
        <f t="shared" si="143"/>
        <v>1.5030869910745751E-3</v>
      </c>
      <c r="FK41" s="26">
        <f t="shared" si="144"/>
        <v>8.1214968453592704E-4</v>
      </c>
      <c r="FL41" s="26">
        <f t="shared" si="145"/>
        <v>3.2640006382736596E-3</v>
      </c>
      <c r="FM41" s="26">
        <f t="shared" si="146"/>
        <v>6.9722396709224913E-4</v>
      </c>
      <c r="FN41" s="26">
        <f t="shared" si="147"/>
        <v>3.4512114310621791E-5</v>
      </c>
      <c r="FO41" s="14"/>
      <c r="FP41" s="14"/>
      <c r="FQ41" s="14"/>
      <c r="FR41" s="14"/>
      <c r="FS41" s="14"/>
      <c r="FU41" s="14"/>
      <c r="FV41" s="14"/>
      <c r="FX41" s="14">
        <f t="shared" si="148"/>
        <v>99.999999999999986</v>
      </c>
      <c r="FZ41" s="14"/>
    </row>
    <row r="42" spans="1:182" s="26" customFormat="1" x14ac:dyDescent="0.25">
      <c r="E42" s="3"/>
      <c r="H42" s="16"/>
      <c r="I42" s="3"/>
      <c r="AQ42" s="4"/>
      <c r="AT42" s="3"/>
      <c r="DH42" s="26">
        <f t="shared" si="124"/>
        <v>3.9445088335458786E-5</v>
      </c>
      <c r="DI42" s="26">
        <f t="shared" si="125"/>
        <v>3.6500888517577844E-7</v>
      </c>
      <c r="DJ42" s="4">
        <f t="shared" si="105"/>
        <v>2.0831428382968885E-7</v>
      </c>
      <c r="DK42" s="4">
        <f t="shared" si="106"/>
        <v>6.4063552012108529E-9</v>
      </c>
      <c r="DL42" s="4">
        <f t="shared" si="107"/>
        <v>2.5129654188836363E-10</v>
      </c>
      <c r="DM42" s="27">
        <f t="shared" si="108"/>
        <v>6.3877921411598139E-10</v>
      </c>
      <c r="DN42" s="27">
        <f t="shared" si="109"/>
        <v>2.1954120877131988E-9</v>
      </c>
      <c r="DO42" s="27">
        <f t="shared" si="110"/>
        <v>4.4596207433583199E-10</v>
      </c>
      <c r="DP42" s="27">
        <f t="shared" si="111"/>
        <v>4.2086294248394588E-10</v>
      </c>
      <c r="DQ42" s="4">
        <f t="shared" si="112"/>
        <v>3.5971113868524032E-9</v>
      </c>
      <c r="DR42" s="4">
        <f t="shared" si="113"/>
        <v>3.6496857889088064E-8</v>
      </c>
      <c r="DS42" s="4">
        <f t="shared" si="114"/>
        <v>2.9950141450304224E-8</v>
      </c>
      <c r="DT42" s="4">
        <f t="shared" si="115"/>
        <v>1.9601183747729428E-8</v>
      </c>
      <c r="DU42" s="4">
        <f t="shared" si="116"/>
        <v>6.122860638158707E-10</v>
      </c>
      <c r="DV42" s="4">
        <f t="shared" si="117"/>
        <v>5.6528198330999133E-9</v>
      </c>
      <c r="DW42" s="4">
        <f t="shared" si="118"/>
        <v>9.8684896544634108E-10</v>
      </c>
      <c r="DX42" s="4">
        <f t="shared" si="119"/>
        <v>5.1473181551580084E-10</v>
      </c>
      <c r="DY42" s="4">
        <f t="shared" si="120"/>
        <v>4.5701739323932039E-10</v>
      </c>
      <c r="DZ42" s="4">
        <f t="shared" si="121"/>
        <v>1.709857401271044E-9</v>
      </c>
      <c r="EA42" s="4">
        <f t="shared" si="122"/>
        <v>0</v>
      </c>
      <c r="EB42" s="4">
        <f t="shared" si="123"/>
        <v>2.0106082666881168E-11</v>
      </c>
      <c r="EC42" s="14"/>
      <c r="ED42" s="14"/>
      <c r="EE42" s="4"/>
      <c r="EF42" s="14"/>
      <c r="EG42" s="14"/>
      <c r="EH42" s="4">
        <f t="shared" si="126"/>
        <v>4.0128369134555028E-5</v>
      </c>
      <c r="EI42" s="14"/>
      <c r="EK42" s="4"/>
      <c r="EL42" s="4"/>
      <c r="EM42" s="4"/>
      <c r="EN42" s="4"/>
      <c r="EO42" s="4"/>
      <c r="EP42" s="4"/>
      <c r="ET42" s="26">
        <f t="shared" si="127"/>
        <v>98.297262475818243</v>
      </c>
      <c r="EU42" s="26">
        <f t="shared" si="128"/>
        <v>0.90960308890665786</v>
      </c>
      <c r="EV42" s="26">
        <f t="shared" si="129"/>
        <v>0.51911973579386483</v>
      </c>
      <c r="EW42" s="26">
        <f t="shared" si="130"/>
        <v>1.5964653783286355E-2</v>
      </c>
      <c r="EX42" s="26">
        <f t="shared" si="131"/>
        <v>6.2623163439744461E-4</v>
      </c>
      <c r="EY42" s="26">
        <f t="shared" si="132"/>
        <v>1.5918394589475625E-3</v>
      </c>
      <c r="EZ42" s="26">
        <f t="shared" si="133"/>
        <v>5.4709726187768312E-3</v>
      </c>
      <c r="FA42" s="26">
        <f t="shared" si="134"/>
        <v>1.1113386463338941E-3</v>
      </c>
      <c r="FB42" s="26">
        <f t="shared" si="135"/>
        <v>1.0487915446370224E-3</v>
      </c>
      <c r="FC42" s="26">
        <f t="shared" si="136"/>
        <v>8.9640109090675379E-3</v>
      </c>
      <c r="FD42" s="26">
        <f t="shared" si="137"/>
        <v>9.0950264554011423E-2</v>
      </c>
      <c r="FE42" s="26">
        <f t="shared" si="138"/>
        <v>7.4635830202513243E-2</v>
      </c>
      <c r="FF42" s="26">
        <f t="shared" si="139"/>
        <v>4.8846200756388597E-2</v>
      </c>
      <c r="FG42" s="26">
        <f t="shared" si="140"/>
        <v>1.5258184596608081E-3</v>
      </c>
      <c r="FH42" s="26">
        <f t="shared" si="141"/>
        <v>1.4086841690838119E-2</v>
      </c>
      <c r="FI42" s="26">
        <f t="shared" si="142"/>
        <v>2.4592301823613194E-3</v>
      </c>
      <c r="FJ42" s="26">
        <f t="shared" si="143"/>
        <v>1.2827130197836996E-3</v>
      </c>
      <c r="FK42" s="26">
        <f t="shared" si="144"/>
        <v>1.1388885297254135E-3</v>
      </c>
      <c r="FL42" s="26">
        <f t="shared" si="145"/>
        <v>4.2609690803473623E-3</v>
      </c>
      <c r="FM42" s="26">
        <f t="shared" si="146"/>
        <v>0</v>
      </c>
      <c r="FN42" s="26">
        <f t="shared" si="147"/>
        <v>5.0104410172920721E-5</v>
      </c>
      <c r="FO42" s="14"/>
      <c r="FP42" s="14"/>
      <c r="FQ42" s="14"/>
      <c r="FR42" s="14"/>
      <c r="FS42" s="14"/>
      <c r="FU42" s="14"/>
      <c r="FV42" s="14"/>
      <c r="FX42" s="14">
        <f t="shared" si="148"/>
        <v>100.00000000000004</v>
      </c>
      <c r="FZ42" s="14"/>
    </row>
    <row r="43" spans="1:182" s="26" customFormat="1" x14ac:dyDescent="0.25">
      <c r="E43" s="3"/>
      <c r="H43" s="16"/>
      <c r="I43" s="3"/>
      <c r="AQ43" s="4"/>
      <c r="AT43" s="3"/>
      <c r="DJ43" s="4"/>
      <c r="DK43" s="4"/>
      <c r="DL43" s="4"/>
      <c r="DM43" s="27"/>
      <c r="DN43" s="27"/>
      <c r="DO43" s="27"/>
      <c r="DP43" s="27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14"/>
      <c r="ED43" s="14"/>
      <c r="EE43" s="4"/>
      <c r="EF43" s="14"/>
      <c r="EG43" s="14"/>
      <c r="EH43" s="14"/>
      <c r="EI43" s="14"/>
      <c r="EK43" s="4"/>
      <c r="EL43" s="4"/>
      <c r="EM43" s="4"/>
      <c r="EN43" s="4"/>
      <c r="EO43" s="4"/>
      <c r="EP43" s="4"/>
      <c r="FO43" s="14"/>
      <c r="FP43" s="14"/>
      <c r="FQ43" s="14"/>
      <c r="FR43" s="14"/>
      <c r="FS43" s="14"/>
      <c r="FU43" s="14"/>
      <c r="FV43" s="14"/>
      <c r="FX43" s="14"/>
      <c r="FZ43" s="14"/>
    </row>
    <row r="44" spans="1:182" s="26" customFormat="1" x14ac:dyDescent="0.25">
      <c r="E44" s="3"/>
      <c r="H44" s="16"/>
      <c r="I44" s="3"/>
      <c r="AQ44" s="4"/>
      <c r="AT44" s="3"/>
      <c r="DJ44" s="4"/>
      <c r="DK44" s="4"/>
      <c r="DL44" s="4"/>
      <c r="DM44" s="27"/>
      <c r="DN44" s="27"/>
      <c r="DO44" s="27"/>
      <c r="DP44" s="27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14"/>
      <c r="ED44" s="14"/>
      <c r="EE44" s="4"/>
      <c r="EF44" s="14"/>
      <c r="EG44" s="14"/>
      <c r="EH44" s="14"/>
      <c r="EI44" s="14"/>
      <c r="EK44" s="4"/>
      <c r="EL44" s="4"/>
      <c r="EM44" s="4"/>
      <c r="EN44" s="4"/>
      <c r="EO44" s="4"/>
      <c r="EP44" s="4"/>
      <c r="FO44" s="14"/>
      <c r="FP44" s="14"/>
      <c r="FQ44" s="14"/>
      <c r="FR44" s="14"/>
      <c r="FS44" s="14"/>
      <c r="FU44" s="14"/>
      <c r="FV44" s="14"/>
      <c r="FX44" s="14"/>
      <c r="FZ44" s="14"/>
    </row>
    <row r="45" spans="1:182" s="26" customFormat="1" x14ac:dyDescent="0.25">
      <c r="E45" s="3"/>
      <c r="H45" s="16"/>
      <c r="I45" s="3"/>
      <c r="AQ45" s="4"/>
      <c r="AT45" s="3"/>
      <c r="DJ45" s="4"/>
      <c r="DK45" s="4"/>
      <c r="DL45" s="4"/>
      <c r="DM45" s="27"/>
      <c r="DN45" s="27"/>
      <c r="DO45" s="27"/>
      <c r="DP45" s="27"/>
      <c r="DQ45" s="27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14"/>
      <c r="ED45" s="14"/>
      <c r="EE45" s="4"/>
      <c r="EF45" s="14"/>
      <c r="EG45" s="14"/>
      <c r="EH45" s="14"/>
      <c r="EI45" s="14"/>
      <c r="EK45" s="4"/>
      <c r="EL45" s="4"/>
      <c r="EM45" s="4"/>
      <c r="EN45" s="4"/>
      <c r="EO45" s="4"/>
      <c r="EP45" s="4"/>
      <c r="FO45" s="14"/>
      <c r="FP45" s="14"/>
      <c r="FQ45" s="14"/>
      <c r="FR45" s="14"/>
      <c r="FS45" s="14"/>
      <c r="FU45" s="14"/>
      <c r="FV45" s="14"/>
      <c r="FX45" s="14"/>
      <c r="FZ45" s="14"/>
    </row>
    <row r="46" spans="1:182" x14ac:dyDescent="0.25">
      <c r="A46" s="9"/>
      <c r="B46" s="9"/>
      <c r="C46" s="9"/>
      <c r="D46" s="9"/>
      <c r="E46" s="3"/>
      <c r="G46" s="9"/>
      <c r="I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DE46" s="26"/>
      <c r="DJ46" s="4"/>
      <c r="DK46" s="4"/>
      <c r="DL46" s="4"/>
      <c r="DM46" s="27"/>
      <c r="DN46" s="27"/>
      <c r="DO46" s="27"/>
      <c r="DP46" s="27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FW46" s="14"/>
    </row>
    <row r="47" spans="1:182" x14ac:dyDescent="0.25">
      <c r="DE47" s="26"/>
    </row>
    <row r="48" spans="1:182" x14ac:dyDescent="0.25">
      <c r="DE48" s="26"/>
    </row>
    <row r="50" spans="1:114" x14ac:dyDescent="0.25">
      <c r="A50" s="9" t="s">
        <v>41</v>
      </c>
      <c r="B50" s="9"/>
      <c r="C50" s="9"/>
      <c r="D50" s="9"/>
      <c r="G50" s="9"/>
      <c r="I50" s="9"/>
      <c r="K50" s="9"/>
      <c r="L50" s="9" t="s">
        <v>94</v>
      </c>
      <c r="M50" s="9"/>
      <c r="N50" s="9"/>
      <c r="O50" s="9"/>
      <c r="P50" s="9" t="s">
        <v>14</v>
      </c>
      <c r="Q50" s="9"/>
      <c r="R50" s="9">
        <v>1.0752999999999999</v>
      </c>
      <c r="S50" s="9"/>
      <c r="T50" s="1">
        <v>43167</v>
      </c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</row>
    <row r="51" spans="1:114" x14ac:dyDescent="0.25">
      <c r="A51" s="9" t="s">
        <v>45</v>
      </c>
      <c r="B51" s="9"/>
      <c r="C51" s="9"/>
      <c r="D51" s="9"/>
      <c r="G51" s="9"/>
      <c r="I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</row>
    <row r="52" spans="1:114" x14ac:dyDescent="0.25">
      <c r="A52" s="9" t="s">
        <v>95</v>
      </c>
      <c r="B52" s="9"/>
      <c r="C52" s="9"/>
      <c r="D52" s="9"/>
      <c r="G52" s="9"/>
      <c r="I52" s="9"/>
      <c r="K52" s="9"/>
      <c r="L52" s="9">
        <v>44.9</v>
      </c>
      <c r="M52" s="9" t="s">
        <v>21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</row>
    <row r="53" spans="1:114" x14ac:dyDescent="0.25">
      <c r="A53" s="9" t="s">
        <v>63</v>
      </c>
      <c r="B53" s="9"/>
      <c r="C53" s="9"/>
      <c r="D53" s="9"/>
      <c r="G53" s="9"/>
      <c r="I53" s="9"/>
      <c r="K53" s="9"/>
      <c r="L53" s="9">
        <v>1.5966953205471284</v>
      </c>
      <c r="M53" s="9" t="s">
        <v>22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</row>
    <row r="54" spans="1:114" x14ac:dyDescent="0.25">
      <c r="A54" s="9" t="s">
        <v>77</v>
      </c>
      <c r="B54" s="9"/>
      <c r="C54" s="9"/>
      <c r="D54" s="9"/>
      <c r="G54" s="9"/>
      <c r="I54" s="9"/>
      <c r="K54" s="9"/>
      <c r="L54" s="9">
        <v>370</v>
      </c>
      <c r="M54" s="9" t="s">
        <v>13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DJ54" s="3"/>
    </row>
    <row r="55" spans="1:114" x14ac:dyDescent="0.25">
      <c r="A55" s="9" t="s">
        <v>78</v>
      </c>
      <c r="B55" s="9"/>
      <c r="C55" s="9"/>
      <c r="D55" s="9"/>
      <c r="G55" s="9"/>
      <c r="I55" s="9"/>
      <c r="K55" s="9"/>
      <c r="L55" s="9">
        <v>4.2</v>
      </c>
      <c r="M55" s="9" t="s">
        <v>13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DJ55" s="3"/>
    </row>
    <row r="56" spans="1:114" x14ac:dyDescent="0.25">
      <c r="A56" s="9"/>
      <c r="B56" s="9"/>
      <c r="C56" s="9"/>
      <c r="D56" s="9"/>
      <c r="G56" s="9"/>
      <c r="I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DJ56" s="3"/>
    </row>
    <row r="57" spans="1:114" x14ac:dyDescent="0.25">
      <c r="A57" s="9"/>
      <c r="B57" s="9"/>
      <c r="C57" s="9"/>
      <c r="D57" s="9"/>
      <c r="G57" s="9"/>
      <c r="I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DJ57" s="3"/>
    </row>
    <row r="58" spans="1:114" x14ac:dyDescent="0.25">
      <c r="A58" s="9" t="s">
        <v>50</v>
      </c>
      <c r="B58" s="9"/>
      <c r="C58" s="9" t="s">
        <v>1</v>
      </c>
      <c r="D58" s="9" t="s">
        <v>0</v>
      </c>
      <c r="G58" s="9" t="s">
        <v>23</v>
      </c>
      <c r="I58" s="9" t="s">
        <v>24</v>
      </c>
      <c r="J58" s="13" t="s">
        <v>149</v>
      </c>
      <c r="K58" s="9" t="s">
        <v>51</v>
      </c>
      <c r="L58" s="9" t="s">
        <v>52</v>
      </c>
      <c r="M58" s="9" t="s">
        <v>25</v>
      </c>
      <c r="N58" s="9" t="s">
        <v>20</v>
      </c>
      <c r="O58" s="9" t="s">
        <v>53</v>
      </c>
      <c r="P58" s="9" t="s">
        <v>54</v>
      </c>
      <c r="Q58" s="9" t="s">
        <v>55</v>
      </c>
      <c r="R58" s="9" t="s">
        <v>56</v>
      </c>
      <c r="S58" s="9" t="s">
        <v>57</v>
      </c>
      <c r="T58" s="9" t="s">
        <v>15</v>
      </c>
      <c r="U58" s="9" t="s">
        <v>16</v>
      </c>
      <c r="V58" s="9" t="s">
        <v>17</v>
      </c>
      <c r="W58" s="9" t="s">
        <v>18</v>
      </c>
      <c r="X58" s="9" t="s">
        <v>19</v>
      </c>
      <c r="Y58" s="9" t="s">
        <v>26</v>
      </c>
      <c r="Z58" s="9" t="s">
        <v>27</v>
      </c>
      <c r="AA58" s="9" t="s">
        <v>29</v>
      </c>
      <c r="AB58" s="9" t="s">
        <v>30</v>
      </c>
      <c r="AC58" s="9" t="s">
        <v>31</v>
      </c>
      <c r="AD58" s="9" t="s">
        <v>32</v>
      </c>
      <c r="AE58" s="9" t="s">
        <v>33</v>
      </c>
      <c r="AF58" s="9" t="s">
        <v>58</v>
      </c>
      <c r="AG58" s="9"/>
      <c r="AH58" s="9"/>
      <c r="AI58" s="9" t="s">
        <v>76</v>
      </c>
      <c r="AJ58" s="13" t="s">
        <v>105</v>
      </c>
      <c r="AK58" s="9" t="s">
        <v>28</v>
      </c>
      <c r="AL58" s="9" t="s">
        <v>36</v>
      </c>
      <c r="AM58" s="9" t="s">
        <v>37</v>
      </c>
      <c r="DJ58" s="3"/>
    </row>
    <row r="59" spans="1:114" x14ac:dyDescent="0.25">
      <c r="A59" s="11" t="s">
        <v>96</v>
      </c>
      <c r="B59" s="9"/>
      <c r="C59" s="11">
        <v>50</v>
      </c>
      <c r="D59" s="11">
        <f>C59*$R$1</f>
        <v>53.764999999999993</v>
      </c>
      <c r="G59" s="11">
        <f>(D59*$L$53)/(60*1000)</f>
        <v>1.4307720651536059E-3</v>
      </c>
      <c r="I59" s="11">
        <f>($L$52/1000)/G59</f>
        <v>31.381658262372902</v>
      </c>
      <c r="J59" s="13">
        <f>(G59*3600)/($L$52*0.001)</f>
        <v>114.71669119271672</v>
      </c>
      <c r="K59" s="10">
        <v>737127.88283564814</v>
      </c>
      <c r="L59" s="10">
        <v>0</v>
      </c>
      <c r="M59" s="10">
        <v>28663.298496442498</v>
      </c>
      <c r="N59" s="10">
        <v>528.65802289756095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85.492074492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/>
      <c r="AH59" s="9"/>
      <c r="AI59" s="13">
        <f>($O$14*O59)+($P$14*P59)+($Q$14*Q59)+($R$14*R59)+($S$14*S59)+($T$14*T59)+($U$14*U59)+($V$14*V59)+($W$14*W59)+($X$14*X59)+($Y$14*Y59)+($Z$14*Z59)+($AA$14*AA59)+($AB$14*AB59)+($AC$14*AC59)+($AD$14*AD59)+($AE$14*AE59)</f>
        <v>256.47622347599997</v>
      </c>
      <c r="AJ59" s="13">
        <f>($M$14*M59)+($N$14*N59)</f>
        <v>29720.614542237621</v>
      </c>
      <c r="AK59" s="13">
        <f>AI59+AJ59</f>
        <v>29977.090765713619</v>
      </c>
      <c r="AL59" s="10">
        <f t="shared" ref="AL59" si="149">(AK59-M59)/AK59</f>
        <v>4.3826543394056616E-2</v>
      </c>
      <c r="AM59" s="10">
        <f t="shared" ref="AM59" si="150">(AK59-((2*N59)+M59))/AK59</f>
        <v>8.5557409650086416E-3</v>
      </c>
      <c r="DJ59" s="3"/>
    </row>
    <row r="60" spans="1:114" x14ac:dyDescent="0.25">
      <c r="A60" s="11" t="s">
        <v>97</v>
      </c>
      <c r="B60" s="9"/>
      <c r="C60" s="11">
        <v>51</v>
      </c>
      <c r="D60" s="11">
        <f>C60*$R$1</f>
        <v>54.840299999999999</v>
      </c>
      <c r="G60" s="11">
        <f>(D60*$L$53)/(60*1000)</f>
        <v>1.4593875064566782E-3</v>
      </c>
      <c r="I60" s="11">
        <f>($L$52/1000)/G60</f>
        <v>30.766331629777351</v>
      </c>
      <c r="J60" s="13">
        <f>(G60*3600)/($L$52*0.001)</f>
        <v>117.01102501657108</v>
      </c>
      <c r="K60" s="10">
        <v>737127.90633101854</v>
      </c>
      <c r="L60" s="10">
        <v>0.56388888973742723</v>
      </c>
      <c r="M60" s="10">
        <v>27338.913924877499</v>
      </c>
      <c r="N60" s="10">
        <v>508.83711436585367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87.433192087999998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/>
      <c r="AH60" s="9"/>
      <c r="AI60" s="13">
        <f>($O$14*O60)+($P$14*P60)+($Q$14*Q60)+($R$14*R60)+($S$14*S60)+($T$14*T60)+($U$14*U60)+($V$14*V60)+($W$14*W60)+($X$14*X60)+($Y$14*Y60)+($Z$14*Z60)+($AA$14*AA60)+($AB$14*AB60)+($AC$14*AC60)+($AD$14*AD60)+($AE$14*AE60)</f>
        <v>262.299576264</v>
      </c>
      <c r="AJ60" s="13">
        <f>($M$14*M60)+($N$14*N60)</f>
        <v>28356.588153609206</v>
      </c>
      <c r="AK60" s="13">
        <f>AI60+AJ60</f>
        <v>28618.887729873204</v>
      </c>
      <c r="AL60" s="10">
        <f t="shared" ref="AL60" si="151">(AK60-M60)/AK60</f>
        <v>4.4724792139969584E-2</v>
      </c>
      <c r="AM60" s="10">
        <f t="shared" ref="AM60" si="152">(AK60-((2*N60)+M60))/AK60</f>
        <v>9.1652610241104073E-3</v>
      </c>
      <c r="DJ60" s="3"/>
    </row>
    <row r="61" spans="1:114" x14ac:dyDescent="0.25">
      <c r="DJ61" s="3"/>
    </row>
    <row r="62" spans="1:114" x14ac:dyDescent="0.25">
      <c r="DJ62" s="3"/>
    </row>
    <row r="63" spans="1:114" x14ac:dyDescent="0.25">
      <c r="DJ63" s="3"/>
    </row>
    <row r="64" spans="1:114" x14ac:dyDescent="0.25">
      <c r="A64" s="11" t="s">
        <v>41</v>
      </c>
      <c r="B64" s="11"/>
      <c r="C64" s="11"/>
      <c r="D64" s="11"/>
      <c r="G64" s="11"/>
      <c r="I64" s="11"/>
      <c r="K64" s="11"/>
      <c r="L64" s="11" t="s">
        <v>98</v>
      </c>
      <c r="M64" s="11"/>
      <c r="N64" s="11"/>
      <c r="O64" s="11"/>
      <c r="P64" s="11" t="s">
        <v>14</v>
      </c>
      <c r="Q64" s="11"/>
      <c r="R64" s="11">
        <v>1.0752999999999999</v>
      </c>
      <c r="S64" s="11"/>
      <c r="T64" s="1">
        <v>43168</v>
      </c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DJ64" s="3"/>
    </row>
    <row r="65" spans="1:178" x14ac:dyDescent="0.25">
      <c r="A65" s="11" t="s">
        <v>43</v>
      </c>
      <c r="B65" s="11"/>
      <c r="C65" s="11"/>
      <c r="D65" s="11"/>
      <c r="G65" s="11"/>
      <c r="I65" s="11"/>
      <c r="K65" s="11"/>
      <c r="L65" s="4">
        <v>2.5999999999999999E-2</v>
      </c>
      <c r="M65" s="11" t="s">
        <v>79</v>
      </c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</row>
    <row r="66" spans="1:178" x14ac:dyDescent="0.25">
      <c r="A66" s="11" t="s">
        <v>34</v>
      </c>
      <c r="B66" s="11"/>
      <c r="C66" s="11"/>
      <c r="D66" s="11"/>
      <c r="G66" s="11"/>
      <c r="I66" s="11"/>
      <c r="K66" s="11"/>
      <c r="L66" s="11">
        <v>105.4</v>
      </c>
      <c r="M66" s="11" t="s">
        <v>21</v>
      </c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</row>
    <row r="67" spans="1:178" s="11" customFormat="1" x14ac:dyDescent="0.25">
      <c r="A67" s="11" t="s">
        <v>95</v>
      </c>
      <c r="E67" s="13"/>
      <c r="F67" s="13"/>
      <c r="H67" s="13"/>
      <c r="J67" s="13"/>
      <c r="L67" s="11">
        <v>45.5</v>
      </c>
      <c r="AN67" s="13"/>
      <c r="AO67" s="13"/>
      <c r="AQ67" s="13"/>
      <c r="AR67" s="13"/>
      <c r="BY67" s="13"/>
      <c r="BZ67" s="13"/>
      <c r="CA67" s="13"/>
      <c r="CB67" s="13"/>
      <c r="CY67" s="13"/>
      <c r="CZ67" s="13"/>
      <c r="DA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U67" s="13"/>
      <c r="FP67" s="13"/>
      <c r="FQ67" s="13"/>
      <c r="FT67" s="13"/>
      <c r="FU67" s="13"/>
      <c r="FV67" s="13"/>
    </row>
    <row r="68" spans="1:178" x14ac:dyDescent="0.25">
      <c r="A68" s="11" t="s">
        <v>63</v>
      </c>
      <c r="B68" s="11"/>
      <c r="C68" s="11"/>
      <c r="D68" s="11"/>
      <c r="G68" s="11"/>
      <c r="I68" s="11"/>
      <c r="K68" s="11"/>
      <c r="L68" s="11">
        <v>1.5966953205471284</v>
      </c>
      <c r="M68" s="11" t="s">
        <v>22</v>
      </c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  <row r="69" spans="1:178" s="13" customFormat="1" ht="17.25" x14ac:dyDescent="0.25">
      <c r="A69" s="13" t="s">
        <v>63</v>
      </c>
      <c r="L69" s="13">
        <f>L68</f>
        <v>1.5966953205471284</v>
      </c>
      <c r="M69" s="13" t="s">
        <v>143</v>
      </c>
    </row>
    <row r="70" spans="1:178" x14ac:dyDescent="0.25">
      <c r="A70" s="11" t="s">
        <v>77</v>
      </c>
      <c r="B70" s="11"/>
      <c r="C70" s="11"/>
      <c r="D70" s="11"/>
      <c r="G70" s="11"/>
      <c r="I70" s="11"/>
      <c r="K70" s="11"/>
      <c r="L70" s="11">
        <v>370</v>
      </c>
      <c r="M70" s="11" t="s">
        <v>13</v>
      </c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</row>
    <row r="71" spans="1:178" x14ac:dyDescent="0.25">
      <c r="A71" s="11" t="s">
        <v>78</v>
      </c>
      <c r="B71" s="11"/>
      <c r="C71" s="11"/>
      <c r="D71" s="11"/>
      <c r="G71" s="11"/>
      <c r="I71" s="11"/>
      <c r="K71" s="11"/>
      <c r="L71" s="11">
        <v>4.2</v>
      </c>
      <c r="M71" s="11" t="s">
        <v>13</v>
      </c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</row>
    <row r="72" spans="1:178" x14ac:dyDescent="0.25">
      <c r="A72" s="11" t="s">
        <v>131</v>
      </c>
      <c r="B72" s="11"/>
      <c r="C72" s="11"/>
      <c r="D72" s="11"/>
      <c r="G72" s="11"/>
      <c r="I72" s="11"/>
      <c r="K72" s="11"/>
      <c r="L72" s="4">
        <v>3.8300000000000001E-3</v>
      </c>
      <c r="M72" s="11" t="s">
        <v>79</v>
      </c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</row>
    <row r="73" spans="1:178" s="13" customFormat="1" ht="17.25" x14ac:dyDescent="0.25">
      <c r="A73" s="13" t="s">
        <v>130</v>
      </c>
      <c r="L73" s="4">
        <f>PI()*(L72^2)/4</f>
        <v>1.152092711906083E-5</v>
      </c>
      <c r="M73" s="13" t="s">
        <v>132</v>
      </c>
    </row>
    <row r="74" spans="1:178" s="13" customFormat="1" x14ac:dyDescent="0.25">
      <c r="A74" s="13" t="s">
        <v>136</v>
      </c>
      <c r="L74" s="3">
        <v>20</v>
      </c>
      <c r="M74" s="13" t="s">
        <v>13</v>
      </c>
    </row>
    <row r="75" spans="1:178" s="13" customFormat="1" x14ac:dyDescent="0.25">
      <c r="A75" s="13" t="s">
        <v>137</v>
      </c>
      <c r="L75" s="3">
        <v>0.5</v>
      </c>
    </row>
    <row r="76" spans="1:178" s="13" customFormat="1" ht="18" x14ac:dyDescent="0.35">
      <c r="A76" s="13" t="s">
        <v>138</v>
      </c>
      <c r="L76" s="3">
        <v>1</v>
      </c>
    </row>
    <row r="77" spans="1:178" s="13" customFormat="1" x14ac:dyDescent="0.25">
      <c r="A77" s="13" t="s">
        <v>139</v>
      </c>
      <c r="L77" s="3">
        <v>1</v>
      </c>
    </row>
    <row r="78" spans="1:178" s="13" customFormat="1" x14ac:dyDescent="0.25">
      <c r="A78" s="13" t="s">
        <v>140</v>
      </c>
      <c r="L78" s="4">
        <v>2.6763904509813683E-4</v>
      </c>
      <c r="M78" s="13" t="s">
        <v>141</v>
      </c>
    </row>
    <row r="79" spans="1:178" s="13" customFormat="1" x14ac:dyDescent="0.25">
      <c r="A79" s="13" t="s">
        <v>142</v>
      </c>
      <c r="L79" s="4">
        <v>3.0000000000000001E-5</v>
      </c>
      <c r="M79" s="13" t="s">
        <v>79</v>
      </c>
    </row>
    <row r="80" spans="1:178" s="13" customFormat="1" x14ac:dyDescent="0.25"/>
    <row r="81" spans="1:43" x14ac:dyDescent="0.25">
      <c r="A81" s="11"/>
      <c r="B81" s="11"/>
      <c r="C81" s="11"/>
      <c r="D81" s="11"/>
      <c r="E81" s="13" t="s">
        <v>133</v>
      </c>
      <c r="F81" s="13" t="s">
        <v>134</v>
      </c>
      <c r="G81" s="11"/>
      <c r="H81" s="13" t="s">
        <v>144</v>
      </c>
      <c r="I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O81" s="36"/>
      <c r="AP81" s="36"/>
    </row>
    <row r="82" spans="1:43" x14ac:dyDescent="0.25">
      <c r="A82" s="11" t="s">
        <v>50</v>
      </c>
      <c r="B82" s="11"/>
      <c r="C82" s="11" t="s">
        <v>1</v>
      </c>
      <c r="D82" s="11" t="s">
        <v>0</v>
      </c>
      <c r="E82" s="13" t="s">
        <v>135</v>
      </c>
      <c r="F82" s="13" t="s">
        <v>135</v>
      </c>
      <c r="G82" s="11" t="s">
        <v>23</v>
      </c>
      <c r="H82" s="13" t="s">
        <v>8</v>
      </c>
      <c r="I82" s="11" t="s">
        <v>24</v>
      </c>
      <c r="J82" s="13" t="s">
        <v>149</v>
      </c>
      <c r="K82" s="11" t="s">
        <v>51</v>
      </c>
      <c r="L82" s="11" t="s">
        <v>52</v>
      </c>
      <c r="M82" s="11" t="s">
        <v>25</v>
      </c>
      <c r="N82" s="11" t="s">
        <v>20</v>
      </c>
      <c r="O82" s="11" t="s">
        <v>53</v>
      </c>
      <c r="P82" s="11" t="s">
        <v>54</v>
      </c>
      <c r="Q82" s="11" t="s">
        <v>55</v>
      </c>
      <c r="R82" s="11" t="s">
        <v>56</v>
      </c>
      <c r="S82" s="11" t="s">
        <v>57</v>
      </c>
      <c r="T82" s="11" t="s">
        <v>15</v>
      </c>
      <c r="U82" s="11" t="s">
        <v>16</v>
      </c>
      <c r="V82" s="11" t="s">
        <v>17</v>
      </c>
      <c r="W82" s="11" t="s">
        <v>18</v>
      </c>
      <c r="X82" s="11" t="s">
        <v>19</v>
      </c>
      <c r="Y82" s="11" t="s">
        <v>26</v>
      </c>
      <c r="Z82" s="11" t="s">
        <v>27</v>
      </c>
      <c r="AA82" s="11" t="s">
        <v>29</v>
      </c>
      <c r="AB82" s="11" t="s">
        <v>30</v>
      </c>
      <c r="AC82" s="11" t="s">
        <v>31</v>
      </c>
      <c r="AD82" s="11" t="s">
        <v>32</v>
      </c>
      <c r="AE82" s="11" t="s">
        <v>33</v>
      </c>
      <c r="AF82" s="11" t="s">
        <v>58</v>
      </c>
      <c r="AG82" s="11"/>
      <c r="AH82" s="11"/>
      <c r="AI82" s="22" t="s">
        <v>76</v>
      </c>
      <c r="AJ82" s="22" t="s">
        <v>105</v>
      </c>
      <c r="AK82" s="11" t="s">
        <v>28</v>
      </c>
      <c r="AL82" s="11" t="s">
        <v>36</v>
      </c>
      <c r="AM82" s="11" t="s">
        <v>37</v>
      </c>
      <c r="AP82" s="13"/>
    </row>
    <row r="83" spans="1:43" x14ac:dyDescent="0.25">
      <c r="A83" s="13" t="s">
        <v>99</v>
      </c>
      <c r="B83" s="11"/>
      <c r="C83" s="11">
        <v>50</v>
      </c>
      <c r="D83" s="13">
        <f t="shared" ref="D83:D88" si="153">C83*$R$64</f>
        <v>53.764999999999993</v>
      </c>
      <c r="E83" s="4">
        <f t="shared" ref="E83:E88" si="154">(D83/(1000*1000*60))/$L$73</f>
        <v>7.7778752011268742E-2</v>
      </c>
      <c r="F83" s="13">
        <f t="shared" ref="F83:F88" si="155">E83*($L$70+273)/($L$74+273)</f>
        <v>0.17068852403838158</v>
      </c>
      <c r="G83" s="13">
        <f t="shared" ref="G83:G88" si="156">(D83*$L$68)/(60*1000)</f>
        <v>1.4307720651536059E-3</v>
      </c>
      <c r="H83" s="13">
        <f>($L$65/1)*((150*(((1-$L$75)^2)/($L$75^3))*(($L$78*F83)/(($L$77*$L$79)^2)))+(1.75*((1-$L$75)/($L$75^3))*(($L$69*(F83^2))/($L$77*$L$79))))*0.00001</f>
        <v>3.9620079986460355</v>
      </c>
      <c r="I83" s="13">
        <f t="shared" ref="I83:I88" si="157">($L$66/1000)/G83</f>
        <v>73.666520731717242</v>
      </c>
      <c r="J83" s="13">
        <f>(G83*3600)/($L$66*0.001)</f>
        <v>48.868875090635491</v>
      </c>
      <c r="K83" s="12">
        <v>737128.5186111111</v>
      </c>
      <c r="L83" s="12">
        <v>0</v>
      </c>
      <c r="M83" s="12">
        <v>6007.5350897924991</v>
      </c>
      <c r="N83" s="12">
        <v>42.682383726829272</v>
      </c>
      <c r="O83" s="12">
        <v>4.6991156629999997</v>
      </c>
      <c r="P83" s="12">
        <v>39.975470068285709</v>
      </c>
      <c r="Q83" s="12">
        <v>150.39711875099999</v>
      </c>
      <c r="R83" s="12">
        <v>30.878524981333335</v>
      </c>
      <c r="S83" s="12">
        <v>0</v>
      </c>
      <c r="T83" s="12">
        <v>50.493301914</v>
      </c>
      <c r="U83" s="12">
        <v>1707.4025795969999</v>
      </c>
      <c r="V83" s="12">
        <v>722.62834082999996</v>
      </c>
      <c r="W83" s="12">
        <v>919.32134886899996</v>
      </c>
      <c r="X83" s="12">
        <v>17.090906949600001</v>
      </c>
      <c r="Y83" s="12">
        <v>422.28184298299999</v>
      </c>
      <c r="Z83" s="12">
        <v>113.91569387314284</v>
      </c>
      <c r="AA83" s="12">
        <v>65.261965106250003</v>
      </c>
      <c r="AB83" s="12">
        <v>47.674171416666667</v>
      </c>
      <c r="AC83" s="12">
        <v>209.2263554436</v>
      </c>
      <c r="AD83" s="12">
        <v>68.616253212000004</v>
      </c>
      <c r="AE83" s="12">
        <v>7.9715255344999996</v>
      </c>
      <c r="AF83" s="12">
        <v>4.9720608849999994</v>
      </c>
      <c r="AG83" s="12"/>
      <c r="AH83" s="11"/>
      <c r="AI83" s="22">
        <f>($O$14*O83)+($P$14*P83)+($Q$14*Q83)+($R$14*R83)+($S$14*S83)+($T$14*T83)+($U$14*U83)+($V$14*V83)+($W$14*W83)+($X$14*X83)+($Y$14*Y83)+($Z$14*Z83)+($AA$14*AA83)+($AB$14*AB83)+($AC$14*AC83)+($AD$14*AD83)+($AE$14*AE83)</f>
        <v>18409.994897909997</v>
      </c>
      <c r="AJ83" s="22">
        <f>($M$14*M83)+($N$14*N83)</f>
        <v>6092.8998572461578</v>
      </c>
      <c r="AK83" s="13">
        <f>AI83+AJ83</f>
        <v>24502.894755156154</v>
      </c>
      <c r="AL83" s="13">
        <f t="shared" ref="AL83" si="158">(AK83-M83)/AK83</f>
        <v>0.75482345454190347</v>
      </c>
      <c r="AM83" s="13">
        <f t="shared" ref="AM83" si="159">(AK83-((2*N83)+M83))/AK83*100</f>
        <v>75.133958994930481</v>
      </c>
      <c r="AP83" s="13"/>
      <c r="AQ83" s="4"/>
    </row>
    <row r="84" spans="1:43" x14ac:dyDescent="0.25">
      <c r="A84" s="13" t="s">
        <v>100</v>
      </c>
      <c r="B84" s="11"/>
      <c r="C84" s="11">
        <v>50</v>
      </c>
      <c r="D84" s="13">
        <f t="shared" si="153"/>
        <v>53.764999999999993</v>
      </c>
      <c r="E84" s="4">
        <f t="shared" si="154"/>
        <v>7.7778752011268742E-2</v>
      </c>
      <c r="F84" s="13">
        <f t="shared" si="155"/>
        <v>0.17068852403838158</v>
      </c>
      <c r="G84" s="13">
        <f t="shared" si="156"/>
        <v>1.4307720651536059E-3</v>
      </c>
      <c r="H84" s="13">
        <f t="shared" ref="H84:H88" si="160">($L$65/1)*((150*(((1-$L$75)^2)/($L$75^3))*(($L$78*F84)/(($L$77*$L$79)^2)))+(1.75*((1-$L$75)/($L$75^3))*(($L$69*(F84^2))/($L$77*$L$79))))*0.00001</f>
        <v>3.9620079986460355</v>
      </c>
      <c r="I84" s="13">
        <f t="shared" si="157"/>
        <v>73.666520731717242</v>
      </c>
      <c r="J84" s="13">
        <f t="shared" ref="J84:J88" si="161">(G84*3600)/($L$66*0.001)</f>
        <v>48.868875090635491</v>
      </c>
      <c r="K84" s="12">
        <v>737128.54194444441</v>
      </c>
      <c r="L84" s="12">
        <v>0.55999999959021807</v>
      </c>
      <c r="M84" s="12">
        <v>5074.7340400349995</v>
      </c>
      <c r="N84" s="12">
        <v>46.127341941463413</v>
      </c>
      <c r="O84" s="12">
        <v>11.067185777999999</v>
      </c>
      <c r="P84" s="12">
        <v>40.154454204857139</v>
      </c>
      <c r="Q84" s="12">
        <v>171.72526564875</v>
      </c>
      <c r="R84" s="12">
        <v>42.319022658000002</v>
      </c>
      <c r="S84" s="12">
        <v>0</v>
      </c>
      <c r="T84" s="12">
        <v>45.397281665999998</v>
      </c>
      <c r="U84" s="12">
        <v>1494.2413551120001</v>
      </c>
      <c r="V84" s="12">
        <v>738.60854060399993</v>
      </c>
      <c r="W84" s="12">
        <v>921.13146840000002</v>
      </c>
      <c r="X84" s="12">
        <v>22.560916897199998</v>
      </c>
      <c r="Y84" s="12">
        <v>411.70853946199998</v>
      </c>
      <c r="Z84" s="12">
        <v>133.5530021005714</v>
      </c>
      <c r="AA84" s="12">
        <v>85.099960134750006</v>
      </c>
      <c r="AB84" s="12">
        <v>48.515165959333338</v>
      </c>
      <c r="AC84" s="12">
        <v>206.71048872539998</v>
      </c>
      <c r="AD84" s="12">
        <v>57.641850323999996</v>
      </c>
      <c r="AE84" s="12">
        <v>7.5046249684999999</v>
      </c>
      <c r="AF84" s="12">
        <v>1.9800259764999999</v>
      </c>
      <c r="AG84" s="12"/>
      <c r="AH84" s="11"/>
      <c r="AI84" s="26">
        <f t="shared" ref="AI84:AI88" si="162">($O$14*O84)+($P$14*P84)+($Q$14*Q84)+($R$14*R84)+($S$14*S84)+($T$14*T84)+($U$14*U84)+($V$14*V84)+($W$14*W84)+($X$14*X84)+($Y$14*Y84)+($Z$14*Z84)+($AA$14*AA84)+($AB$14*AB84)+($AC$14*AC84)+($AD$14*AD84)+($AE$14*AE84)</f>
        <v>18462.972861630002</v>
      </c>
      <c r="AJ84" s="26">
        <f t="shared" ref="AJ84:AJ88" si="163">($M$14*M84)+($N$14*N84)</f>
        <v>5166.9887239179261</v>
      </c>
      <c r="AK84" s="26">
        <f t="shared" ref="AK84:AK88" si="164">AI84+AJ84</f>
        <v>23629.961585547928</v>
      </c>
      <c r="AL84" s="26">
        <f t="shared" ref="AL84:AL88" si="165">(AK84-M84)/AK84</f>
        <v>0.78524154507560839</v>
      </c>
      <c r="AM84" s="26">
        <f t="shared" ref="AM84:AM88" si="166">(AK84-((2*N84)+M84))/AK84*100</f>
        <v>78.133740483615284</v>
      </c>
      <c r="AP84" s="13"/>
      <c r="AQ84" s="4"/>
    </row>
    <row r="85" spans="1:43" x14ac:dyDescent="0.25">
      <c r="A85" s="13" t="s">
        <v>101</v>
      </c>
      <c r="B85" s="11"/>
      <c r="C85" s="11">
        <v>74</v>
      </c>
      <c r="D85" s="13">
        <f t="shared" si="153"/>
        <v>79.572199999999995</v>
      </c>
      <c r="E85" s="4">
        <f t="shared" si="154"/>
        <v>0.11511255297667776</v>
      </c>
      <c r="F85" s="13">
        <f t="shared" si="155"/>
        <v>0.25261901557680477</v>
      </c>
      <c r="G85" s="13">
        <f t="shared" si="156"/>
        <v>2.1175426564273366E-3</v>
      </c>
      <c r="H85" s="13">
        <f t="shared" si="160"/>
        <v>5.8657766967658107</v>
      </c>
      <c r="I85" s="13">
        <f t="shared" si="157"/>
        <v>49.774676170079225</v>
      </c>
      <c r="J85" s="13">
        <f t="shared" si="161"/>
        <v>72.325935134140522</v>
      </c>
      <c r="K85" s="12">
        <v>737128.56545138895</v>
      </c>
      <c r="L85" s="12">
        <v>1.1241666683927178</v>
      </c>
      <c r="M85" s="12">
        <v>4574.9979292049993</v>
      </c>
      <c r="N85" s="12">
        <v>4188.7849704048785</v>
      </c>
      <c r="O85" s="12">
        <v>0</v>
      </c>
      <c r="P85" s="12">
        <v>16.126001458285714</v>
      </c>
      <c r="Q85" s="12">
        <v>69.695760807750005</v>
      </c>
      <c r="R85" s="12">
        <v>11.747593638</v>
      </c>
      <c r="S85" s="12">
        <v>0</v>
      </c>
      <c r="T85" s="12">
        <v>25.843767509999999</v>
      </c>
      <c r="U85" s="12">
        <v>888.27949993200002</v>
      </c>
      <c r="V85" s="12">
        <v>992.87304749599991</v>
      </c>
      <c r="W85" s="12">
        <v>358.06991535150001</v>
      </c>
      <c r="X85" s="12">
        <v>6.3634558547999998</v>
      </c>
      <c r="Y85" s="12">
        <v>155.94596216099998</v>
      </c>
      <c r="Z85" s="12">
        <v>48.455430096857143</v>
      </c>
      <c r="AA85" s="12">
        <v>30.321848378249999</v>
      </c>
      <c r="AB85" s="12">
        <v>15.419189155333333</v>
      </c>
      <c r="AC85" s="12">
        <v>60.152512668599996</v>
      </c>
      <c r="AD85" s="12">
        <v>27.090257645999998</v>
      </c>
      <c r="AE85" s="12">
        <v>0</v>
      </c>
      <c r="AF85" s="12">
        <v>0</v>
      </c>
      <c r="AG85" s="12"/>
      <c r="AH85" s="11"/>
      <c r="AI85" s="26">
        <f t="shared" si="162"/>
        <v>9577.0245238140014</v>
      </c>
      <c r="AJ85" s="26">
        <f t="shared" si="163"/>
        <v>12952.567870014756</v>
      </c>
      <c r="AK85" s="26">
        <f t="shared" si="164"/>
        <v>22529.59239382876</v>
      </c>
      <c r="AL85" s="26">
        <f t="shared" si="165"/>
        <v>0.79693383487673897</v>
      </c>
      <c r="AM85" s="26">
        <f t="shared" si="166"/>
        <v>42.508645324792091</v>
      </c>
      <c r="AP85" s="13"/>
      <c r="AQ85" s="4"/>
    </row>
    <row r="86" spans="1:43" x14ac:dyDescent="0.25">
      <c r="A86" s="13" t="s">
        <v>102</v>
      </c>
      <c r="B86" s="11"/>
      <c r="C86" s="11">
        <v>112</v>
      </c>
      <c r="D86" s="13">
        <f t="shared" si="153"/>
        <v>120.43359999999998</v>
      </c>
      <c r="E86" s="4">
        <f t="shared" si="154"/>
        <v>0.17422440450524201</v>
      </c>
      <c r="F86" s="13">
        <f t="shared" si="155"/>
        <v>0.38234229384597479</v>
      </c>
      <c r="G86" s="13">
        <f t="shared" si="156"/>
        <v>3.2049294259440769E-3</v>
      </c>
      <c r="H86" s="13">
        <f t="shared" si="160"/>
        <v>8.8827367341386516</v>
      </c>
      <c r="I86" s="13">
        <f t="shared" si="157"/>
        <v>32.886839612373777</v>
      </c>
      <c r="J86" s="13">
        <f t="shared" si="161"/>
        <v>109.46628020302349</v>
      </c>
      <c r="K86" s="12">
        <v>737128.58907407406</v>
      </c>
      <c r="L86" s="12">
        <v>1.6911111110821366</v>
      </c>
      <c r="M86" s="12">
        <v>3378.1927641824996</v>
      </c>
      <c r="N86" s="12">
        <v>3566.6648114926829</v>
      </c>
      <c r="O86" s="12">
        <v>0</v>
      </c>
      <c r="P86" s="12">
        <v>11.264269433999999</v>
      </c>
      <c r="Q86" s="12">
        <v>45.406666602000001</v>
      </c>
      <c r="R86" s="12">
        <v>8.4227193673333343</v>
      </c>
      <c r="S86" s="12">
        <v>0</v>
      </c>
      <c r="T86" s="12">
        <v>0</v>
      </c>
      <c r="U86" s="12">
        <v>556.89389042100004</v>
      </c>
      <c r="V86" s="12">
        <v>705.31000559799998</v>
      </c>
      <c r="W86" s="12">
        <v>241.59699400650001</v>
      </c>
      <c r="X86" s="12">
        <v>5.1645302808000002</v>
      </c>
      <c r="Y86" s="12">
        <v>101.59271427799999</v>
      </c>
      <c r="Z86" s="12">
        <v>31.411380791999999</v>
      </c>
      <c r="AA86" s="12">
        <v>15.09361660125</v>
      </c>
      <c r="AB86" s="12">
        <v>7.7894968799999997</v>
      </c>
      <c r="AC86" s="12">
        <v>33.254816845800001</v>
      </c>
      <c r="AD86" s="12">
        <v>14.410569228</v>
      </c>
      <c r="AE86" s="12">
        <v>0</v>
      </c>
      <c r="AF86" s="12">
        <v>0</v>
      </c>
      <c r="AG86" s="12"/>
      <c r="AH86" s="11"/>
      <c r="AI86" s="26">
        <f t="shared" si="162"/>
        <v>6251.1909041339995</v>
      </c>
      <c r="AJ86" s="26">
        <f t="shared" si="163"/>
        <v>10511.522387167865</v>
      </c>
      <c r="AK86" s="26">
        <f t="shared" si="164"/>
        <v>16762.713291301865</v>
      </c>
      <c r="AL86" s="26">
        <f t="shared" si="165"/>
        <v>0.79846981180931875</v>
      </c>
      <c r="AM86" s="26">
        <f t="shared" si="166"/>
        <v>37.292237810794802</v>
      </c>
      <c r="AP86" s="13"/>
      <c r="AQ86" s="4"/>
    </row>
    <row r="87" spans="1:43" x14ac:dyDescent="0.25">
      <c r="A87" s="13" t="s">
        <v>103</v>
      </c>
      <c r="B87" s="11"/>
      <c r="C87" s="11">
        <v>186</v>
      </c>
      <c r="D87" s="13">
        <f t="shared" si="153"/>
        <v>200.00579999999999</v>
      </c>
      <c r="E87" s="4">
        <f t="shared" si="154"/>
        <v>0.28933695748191973</v>
      </c>
      <c r="F87" s="13">
        <f t="shared" si="155"/>
        <v>0.63496130942277951</v>
      </c>
      <c r="G87" s="13">
        <f t="shared" si="156"/>
        <v>5.3224720823714135E-3</v>
      </c>
      <c r="H87" s="13">
        <f t="shared" si="160"/>
        <v>14.767225446088112</v>
      </c>
      <c r="I87" s="13">
        <f t="shared" si="157"/>
        <v>19.802828153687432</v>
      </c>
      <c r="J87" s="13">
        <f t="shared" si="161"/>
        <v>181.79221533716401</v>
      </c>
      <c r="K87" s="12">
        <v>737128.6127662037</v>
      </c>
      <c r="L87" s="12">
        <v>2.2597222225740552</v>
      </c>
      <c r="M87" s="12">
        <v>2510.617019625</v>
      </c>
      <c r="N87" s="12">
        <v>2257.9087811902441</v>
      </c>
      <c r="O87" s="12">
        <v>0</v>
      </c>
      <c r="P87" s="12">
        <v>8.6787195659999998</v>
      </c>
      <c r="Q87" s="12">
        <v>34.796409895499998</v>
      </c>
      <c r="R87" s="12">
        <v>6.4938543266666668</v>
      </c>
      <c r="S87" s="12">
        <v>0</v>
      </c>
      <c r="T87" s="12">
        <v>0</v>
      </c>
      <c r="U87" s="12">
        <v>405.421023381</v>
      </c>
      <c r="V87" s="12">
        <v>540.69040737799992</v>
      </c>
      <c r="W87" s="12">
        <v>196.45193249549999</v>
      </c>
      <c r="X87" s="12">
        <v>4.7281307567999997</v>
      </c>
      <c r="Y87" s="12">
        <v>79.136126586000003</v>
      </c>
      <c r="Z87" s="12">
        <v>24.084427186285712</v>
      </c>
      <c r="AA87" s="12">
        <v>10.510835040750001</v>
      </c>
      <c r="AB87" s="12">
        <v>5.8121430033333334</v>
      </c>
      <c r="AC87" s="12">
        <v>23.826475516799999</v>
      </c>
      <c r="AD87" s="12">
        <v>9.6654176100000004</v>
      </c>
      <c r="AE87" s="12">
        <v>0</v>
      </c>
      <c r="AF87" s="12">
        <v>0</v>
      </c>
      <c r="AG87" s="12"/>
      <c r="AH87" s="11"/>
      <c r="AI87" s="26">
        <f t="shared" si="162"/>
        <v>4764.3167237819989</v>
      </c>
      <c r="AJ87" s="26">
        <f t="shared" si="163"/>
        <v>7026.4345820054878</v>
      </c>
      <c r="AK87" s="26">
        <f t="shared" si="164"/>
        <v>11790.751305787486</v>
      </c>
      <c r="AL87" s="26">
        <f t="shared" si="165"/>
        <v>0.78706895307064406</v>
      </c>
      <c r="AM87" s="26">
        <f t="shared" si="166"/>
        <v>40.407236148246426</v>
      </c>
      <c r="AP87" s="13"/>
      <c r="AQ87" s="4"/>
    </row>
    <row r="88" spans="1:43" x14ac:dyDescent="0.25">
      <c r="A88" s="13" t="s">
        <v>104</v>
      </c>
      <c r="B88" s="11"/>
      <c r="C88" s="11">
        <v>279</v>
      </c>
      <c r="D88" s="13">
        <f t="shared" si="153"/>
        <v>300.00869999999998</v>
      </c>
      <c r="E88" s="4">
        <f t="shared" si="154"/>
        <v>0.43400543622287963</v>
      </c>
      <c r="F88" s="13">
        <f t="shared" si="155"/>
        <v>0.95244196413416926</v>
      </c>
      <c r="G88" s="13">
        <f t="shared" si="156"/>
        <v>7.9837081235571202E-3</v>
      </c>
      <c r="H88" s="13">
        <f t="shared" si="160"/>
        <v>22.180128749366862</v>
      </c>
      <c r="I88" s="13">
        <f t="shared" si="157"/>
        <v>13.201885435791622</v>
      </c>
      <c r="J88" s="13">
        <f t="shared" si="161"/>
        <v>272.68832300574604</v>
      </c>
      <c r="K88" s="12">
        <v>737128.63643518521</v>
      </c>
      <c r="L88" s="12">
        <v>2.8277777787297964</v>
      </c>
      <c r="M88" s="12">
        <v>1925.9296412399999</v>
      </c>
      <c r="N88" s="12">
        <v>1780.1544985560977</v>
      </c>
      <c r="O88" s="12">
        <v>0</v>
      </c>
      <c r="P88" s="12">
        <v>6.3495795565714284</v>
      </c>
      <c r="Q88" s="12">
        <v>25.291229402999999</v>
      </c>
      <c r="R88" s="12">
        <v>0</v>
      </c>
      <c r="S88" s="12">
        <v>0</v>
      </c>
      <c r="T88" s="12">
        <v>0</v>
      </c>
      <c r="U88" s="12">
        <v>285.02050631999998</v>
      </c>
      <c r="V88" s="12">
        <v>402.02015719799999</v>
      </c>
      <c r="W88" s="12">
        <v>145.83838608900001</v>
      </c>
      <c r="X88" s="12">
        <v>0</v>
      </c>
      <c r="Y88" s="12">
        <v>57.953543955999997</v>
      </c>
      <c r="Z88" s="12">
        <v>17.255545541142855</v>
      </c>
      <c r="AA88" s="12">
        <v>7.1483884394999997</v>
      </c>
      <c r="AB88" s="12">
        <v>3.573314382</v>
      </c>
      <c r="AC88" s="12">
        <v>16.8217939098</v>
      </c>
      <c r="AD88" s="12">
        <v>6.5148519359999995</v>
      </c>
      <c r="AE88" s="12">
        <v>0</v>
      </c>
      <c r="AF88" s="12">
        <v>0</v>
      </c>
      <c r="AG88" s="12"/>
      <c r="AH88" s="11"/>
      <c r="AI88" s="26">
        <f t="shared" si="162"/>
        <v>3403.9702505820001</v>
      </c>
      <c r="AJ88" s="26">
        <f t="shared" si="163"/>
        <v>5486.2386383521953</v>
      </c>
      <c r="AK88" s="26">
        <f t="shared" si="164"/>
        <v>8890.2088889341958</v>
      </c>
      <c r="AL88" s="26">
        <f t="shared" si="165"/>
        <v>0.78336508564638574</v>
      </c>
      <c r="AM88" s="26">
        <f t="shared" si="166"/>
        <v>38.288979405410643</v>
      </c>
      <c r="AP88" s="13"/>
      <c r="AQ88" s="4"/>
    </row>
    <row r="89" spans="1:43" x14ac:dyDescent="0.25">
      <c r="A89" s="11"/>
      <c r="B89" s="11"/>
      <c r="C89" s="11"/>
      <c r="D89" s="11"/>
      <c r="G89" s="11"/>
      <c r="I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P89" s="13"/>
    </row>
    <row r="90" spans="1:43" x14ac:dyDescent="0.25">
      <c r="A90" s="11"/>
      <c r="B90" s="11"/>
      <c r="C90" s="11"/>
      <c r="D90" s="11"/>
      <c r="G90" s="11"/>
      <c r="I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P90" s="13"/>
    </row>
    <row r="91" spans="1:43" x14ac:dyDescent="0.25">
      <c r="A91" s="11"/>
      <c r="B91" s="11"/>
      <c r="C91" s="11"/>
      <c r="D91" s="11"/>
      <c r="G91" s="11"/>
      <c r="I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P91" s="13"/>
    </row>
    <row r="92" spans="1:43" x14ac:dyDescent="0.25">
      <c r="A92" s="11"/>
      <c r="B92" s="11"/>
      <c r="C92" s="11"/>
      <c r="D92" s="11"/>
      <c r="G92" s="11"/>
      <c r="I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P92" s="13"/>
    </row>
    <row r="93" spans="1:43" x14ac:dyDescent="0.25">
      <c r="A93" s="11"/>
      <c r="B93" s="11"/>
      <c r="C93" s="11"/>
      <c r="D93" s="11"/>
      <c r="G93" s="11"/>
      <c r="I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P93" s="13"/>
    </row>
    <row r="126" spans="20:22" x14ac:dyDescent="0.25">
      <c r="T126" s="13"/>
      <c r="U126" s="13"/>
      <c r="V126" s="13"/>
    </row>
    <row r="127" spans="20:22" x14ac:dyDescent="0.25">
      <c r="T127" s="13"/>
      <c r="U127" s="13"/>
      <c r="V127" s="13"/>
    </row>
    <row r="128" spans="20:22" x14ac:dyDescent="0.25">
      <c r="T128" s="13"/>
      <c r="U128" s="13"/>
      <c r="V128" s="13"/>
    </row>
    <row r="129" spans="20:24" x14ac:dyDescent="0.25">
      <c r="T129" s="13"/>
      <c r="U129" s="13"/>
      <c r="V129" s="13"/>
    </row>
    <row r="130" spans="20:24" x14ac:dyDescent="0.25">
      <c r="T130" s="13"/>
      <c r="U130" s="13"/>
      <c r="V130" s="13"/>
    </row>
    <row r="131" spans="20:24" x14ac:dyDescent="0.25">
      <c r="T131" s="13"/>
      <c r="U131" s="13"/>
      <c r="V131" s="13"/>
      <c r="W131" s="13"/>
      <c r="X131" s="13"/>
    </row>
    <row r="132" spans="20:24" x14ac:dyDescent="0.25">
      <c r="T132" s="13"/>
      <c r="U132" s="13"/>
      <c r="V132" s="13"/>
      <c r="W132" s="13"/>
      <c r="X132" s="13"/>
    </row>
    <row r="133" spans="20:24" x14ac:dyDescent="0.25">
      <c r="T133" s="13"/>
      <c r="U133" s="13"/>
      <c r="V133" s="13"/>
      <c r="W133" s="13"/>
      <c r="X133" s="13"/>
    </row>
    <row r="134" spans="20:24" x14ac:dyDescent="0.25">
      <c r="T134" s="13"/>
      <c r="U134" s="13"/>
      <c r="V134" s="13"/>
      <c r="W134" s="13"/>
      <c r="X134" s="13"/>
    </row>
    <row r="135" spans="20:24" x14ac:dyDescent="0.25">
      <c r="T135" s="13"/>
      <c r="U135" s="13"/>
      <c r="V135" s="13"/>
      <c r="W135" s="13"/>
      <c r="X135" s="13"/>
    </row>
  </sheetData>
  <mergeCells count="5">
    <mergeCell ref="AO15:AP15"/>
    <mergeCell ref="AO81:AP81"/>
    <mergeCell ref="FT15:FU15"/>
    <mergeCell ref="DO30:DQ30"/>
    <mergeCell ref="EZ30:FC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7"/>
  <sheetViews>
    <sheetView tabSelected="1" zoomScale="70" zoomScaleNormal="70" workbookViewId="0">
      <selection activeCell="AJ17" sqref="AJ17"/>
    </sheetView>
  </sheetViews>
  <sheetFormatPr defaultRowHeight="15" x14ac:dyDescent="0.25"/>
  <sheetData>
    <row r="1" spans="1:36" x14ac:dyDescent="0.25">
      <c r="A1" s="13" t="s">
        <v>41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 t="s">
        <v>82</v>
      </c>
      <c r="M1" s="13"/>
      <c r="N1" s="13"/>
      <c r="O1" s="13"/>
      <c r="P1" s="13" t="s">
        <v>14</v>
      </c>
      <c r="Q1" s="13"/>
      <c r="R1" s="13">
        <v>1.0752999999999999</v>
      </c>
      <c r="S1" s="13"/>
      <c r="T1" s="1">
        <v>43167</v>
      </c>
    </row>
    <row r="2" spans="1:36" x14ac:dyDescent="0.25">
      <c r="A2" s="13" t="s">
        <v>116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4">
        <v>0.01</v>
      </c>
      <c r="M2" s="13" t="s">
        <v>79</v>
      </c>
      <c r="N2" s="13"/>
      <c r="O2" s="13"/>
      <c r="P2" s="13"/>
      <c r="Q2" s="13"/>
      <c r="R2" s="13"/>
      <c r="S2" s="13"/>
      <c r="T2" s="13"/>
    </row>
    <row r="3" spans="1:36" x14ac:dyDescent="0.25">
      <c r="A3" s="13" t="s">
        <v>34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>
        <f>L5*0.7</f>
        <v>104.3</v>
      </c>
      <c r="M3" s="13" t="s">
        <v>21</v>
      </c>
      <c r="N3" s="13"/>
      <c r="O3" s="13"/>
      <c r="P3" s="13" t="s">
        <v>116</v>
      </c>
      <c r="Q3" s="13"/>
      <c r="R3" s="13"/>
      <c r="S3" s="13"/>
      <c r="T3" s="13"/>
    </row>
    <row r="4" spans="1:36" x14ac:dyDescent="0.25">
      <c r="A4" s="13" t="s">
        <v>63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>
        <v>1.5966953205471284</v>
      </c>
      <c r="M4" s="13" t="s">
        <v>22</v>
      </c>
      <c r="N4" s="13"/>
      <c r="O4" s="13"/>
      <c r="P4" s="13"/>
      <c r="Q4" s="13"/>
      <c r="R4" s="13"/>
      <c r="S4" s="13"/>
      <c r="T4" s="13"/>
    </row>
    <row r="5" spans="1:36" x14ac:dyDescent="0.25">
      <c r="A5" s="13" t="s">
        <v>81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>
        <v>149</v>
      </c>
      <c r="M5" s="13" t="s">
        <v>21</v>
      </c>
      <c r="N5" s="13"/>
      <c r="O5" s="13"/>
      <c r="P5" s="13"/>
      <c r="Q5" s="13"/>
      <c r="R5" s="13"/>
      <c r="S5" s="13"/>
      <c r="T5" s="13"/>
    </row>
    <row r="6" spans="1:36" x14ac:dyDescent="0.25">
      <c r="A6" s="13" t="s">
        <v>77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>
        <v>370</v>
      </c>
      <c r="M6" s="13" t="s">
        <v>13</v>
      </c>
      <c r="N6" s="13"/>
      <c r="O6" s="13"/>
      <c r="P6" s="13"/>
      <c r="Q6" s="13"/>
      <c r="R6" s="13"/>
      <c r="S6" s="13"/>
      <c r="T6" s="13"/>
    </row>
    <row r="7" spans="1:36" x14ac:dyDescent="0.25">
      <c r="A7" s="13" t="s">
        <v>78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>
        <v>4.2</v>
      </c>
      <c r="M7" s="13" t="s">
        <v>13</v>
      </c>
      <c r="N7" s="13"/>
      <c r="O7" s="13"/>
      <c r="P7" s="13"/>
      <c r="Q7" s="13"/>
      <c r="R7" s="13"/>
      <c r="S7" s="13"/>
      <c r="T7" s="13"/>
    </row>
    <row r="8" spans="1:36" x14ac:dyDescent="0.25">
      <c r="A8" s="13" t="s">
        <v>131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4">
        <v>3.8300000000000001E-3</v>
      </c>
      <c r="M8" s="13" t="s">
        <v>79</v>
      </c>
      <c r="N8" s="13"/>
      <c r="O8" s="13"/>
      <c r="P8" s="13"/>
      <c r="Q8" s="13"/>
      <c r="R8" s="13"/>
      <c r="S8" s="13"/>
      <c r="T8" s="13"/>
    </row>
    <row r="9" spans="1:36" ht="17.25" x14ac:dyDescent="0.25">
      <c r="A9" s="13" t="s">
        <v>130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4">
        <f>PI()*(L8^2)/4</f>
        <v>1.152092711906083E-5</v>
      </c>
      <c r="M9" s="13" t="s">
        <v>132</v>
      </c>
      <c r="N9" s="13"/>
      <c r="O9" s="13"/>
      <c r="P9" s="13"/>
      <c r="Q9" s="13"/>
      <c r="R9" s="13"/>
      <c r="S9" s="13"/>
      <c r="T9" s="13"/>
    </row>
    <row r="10" spans="1:36" x14ac:dyDescent="0.25">
      <c r="A10" s="13" t="s">
        <v>136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3">
        <v>20</v>
      </c>
      <c r="M10" s="13" t="s">
        <v>13</v>
      </c>
      <c r="N10" s="13"/>
      <c r="O10" s="13"/>
      <c r="P10" s="13"/>
      <c r="Q10" s="13"/>
      <c r="R10" s="13"/>
      <c r="S10" s="13"/>
      <c r="T10" s="13"/>
    </row>
    <row r="11" spans="1:36" x14ac:dyDescent="0.25">
      <c r="A11" s="13" t="s">
        <v>140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4">
        <v>2.6763904509813683E-4</v>
      </c>
      <c r="M11" s="13" t="s">
        <v>141</v>
      </c>
      <c r="N11" s="13"/>
      <c r="O11" s="13"/>
      <c r="P11" s="13"/>
      <c r="Q11" s="13"/>
      <c r="R11" s="13"/>
      <c r="S11" s="13"/>
      <c r="T11" s="13"/>
    </row>
    <row r="12" spans="1:36" x14ac:dyDescent="0.25">
      <c r="A12" s="13" t="s">
        <v>142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4">
        <v>3.0000000000000001E-5</v>
      </c>
      <c r="M12" s="13" t="s">
        <v>79</v>
      </c>
      <c r="N12" s="13"/>
      <c r="O12" s="13"/>
      <c r="P12" s="13"/>
      <c r="Q12" s="13"/>
      <c r="R12" s="13"/>
      <c r="S12" s="13"/>
      <c r="T12" s="13"/>
    </row>
    <row r="13" spans="1:36" x14ac:dyDescent="0.25">
      <c r="A13" s="13" t="s">
        <v>146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4">
        <f>0.0002</f>
        <v>2.0000000000000001E-4</v>
      </c>
      <c r="M13" s="13" t="s">
        <v>79</v>
      </c>
      <c r="N13" s="13"/>
      <c r="O13" s="13"/>
      <c r="P13" s="13"/>
      <c r="Q13" s="13"/>
      <c r="R13" s="13"/>
      <c r="S13" s="13"/>
      <c r="T13" s="13"/>
    </row>
    <row r="14" spans="1:36" x14ac:dyDescent="0.25">
      <c r="J14" s="17">
        <v>1</v>
      </c>
      <c r="K14" s="17">
        <v>2</v>
      </c>
      <c r="L14" s="17">
        <v>6</v>
      </c>
      <c r="M14" s="17">
        <v>7</v>
      </c>
      <c r="N14" s="17">
        <v>8</v>
      </c>
      <c r="O14" s="17">
        <v>9</v>
      </c>
      <c r="P14" s="17">
        <v>10</v>
      </c>
      <c r="Q14" s="17">
        <v>1</v>
      </c>
      <c r="R14" s="17">
        <v>2</v>
      </c>
      <c r="S14" s="17">
        <v>3</v>
      </c>
      <c r="T14" s="17">
        <v>4</v>
      </c>
      <c r="U14" s="17">
        <v>5</v>
      </c>
      <c r="V14" s="17">
        <v>6</v>
      </c>
      <c r="W14" s="17">
        <v>7</v>
      </c>
      <c r="X14" s="17">
        <v>8</v>
      </c>
      <c r="Y14" s="17">
        <v>9</v>
      </c>
      <c r="Z14" s="17">
        <v>10</v>
      </c>
      <c r="AA14" s="17">
        <v>11</v>
      </c>
      <c r="AB14" s="17">
        <v>12</v>
      </c>
    </row>
    <row r="16" spans="1:36" x14ac:dyDescent="0.25">
      <c r="A16" t="s">
        <v>50</v>
      </c>
      <c r="C16" t="s">
        <v>1</v>
      </c>
      <c r="D16" t="s">
        <v>0</v>
      </c>
      <c r="E16" t="s">
        <v>23</v>
      </c>
      <c r="F16" t="s">
        <v>24</v>
      </c>
      <c r="G16" s="26" t="s">
        <v>149</v>
      </c>
      <c r="H16" t="s">
        <v>51</v>
      </c>
      <c r="I16" t="s">
        <v>52</v>
      </c>
      <c r="J16" t="s">
        <v>25</v>
      </c>
      <c r="K16" t="s">
        <v>20</v>
      </c>
      <c r="L16" t="s">
        <v>53</v>
      </c>
      <c r="M16" t="s">
        <v>54</v>
      </c>
      <c r="N16" t="s">
        <v>55</v>
      </c>
      <c r="O16" t="s">
        <v>56</v>
      </c>
      <c r="P16" t="s">
        <v>57</v>
      </c>
      <c r="Q16" t="s">
        <v>15</v>
      </c>
      <c r="R16" t="s">
        <v>16</v>
      </c>
      <c r="S16" t="s">
        <v>17</v>
      </c>
      <c r="T16" t="s">
        <v>18</v>
      </c>
      <c r="U16" t="s">
        <v>19</v>
      </c>
      <c r="V16" t="s">
        <v>26</v>
      </c>
      <c r="W16" t="s">
        <v>27</v>
      </c>
      <c r="X16" t="s">
        <v>29</v>
      </c>
      <c r="Y16" t="s">
        <v>30</v>
      </c>
      <c r="Z16" t="s">
        <v>31</v>
      </c>
      <c r="AA16" t="s">
        <v>32</v>
      </c>
      <c r="AB16" t="s">
        <v>33</v>
      </c>
      <c r="AC16" t="s">
        <v>58</v>
      </c>
      <c r="AD16" t="s">
        <v>59</v>
      </c>
      <c r="AF16" t="s">
        <v>76</v>
      </c>
      <c r="AG16" t="s">
        <v>105</v>
      </c>
      <c r="AH16" t="s">
        <v>28</v>
      </c>
      <c r="AI16" t="s">
        <v>36</v>
      </c>
      <c r="AJ16" t="s">
        <v>37</v>
      </c>
    </row>
    <row r="17" spans="1:36" x14ac:dyDescent="0.25">
      <c r="A17" s="22" t="s">
        <v>152</v>
      </c>
      <c r="C17">
        <v>50</v>
      </c>
      <c r="D17" s="22">
        <f t="shared" ref="D17" si="0">C17*$R$1</f>
        <v>53.764999999999993</v>
      </c>
      <c r="E17" s="22">
        <f>(D17*$L$4)/(60*1000)</f>
        <v>1.4307720651536059E-3</v>
      </c>
      <c r="F17" s="22">
        <f>($L$3/1000)/E17</f>
        <v>72.897705050456437</v>
      </c>
      <c r="G17" s="26">
        <f>(E17*3600)/($L$3*0.001)</f>
        <v>49.384270705205957</v>
      </c>
      <c r="H17" s="21">
        <v>737225.68978009257</v>
      </c>
      <c r="I17" s="20">
        <v>0</v>
      </c>
      <c r="J17" s="19">
        <v>2723.2180807424998</v>
      </c>
      <c r="K17" s="19">
        <v>75.069950463414642</v>
      </c>
      <c r="L17" s="19">
        <v>51.521734484</v>
      </c>
      <c r="M17" s="19">
        <v>173.35920814457143</v>
      </c>
      <c r="N17" s="19">
        <v>363.31873408874998</v>
      </c>
      <c r="O17" s="19">
        <v>90.686636567999997</v>
      </c>
      <c r="P17" s="19">
        <v>8.509086847799999</v>
      </c>
      <c r="Q17" s="19">
        <v>88.112817870000001</v>
      </c>
      <c r="R17" s="19">
        <v>1488.550564545</v>
      </c>
      <c r="S17" s="19">
        <v>2309.4466150359999</v>
      </c>
      <c r="T17" s="19">
        <v>1367.0936556255001</v>
      </c>
      <c r="U17" s="19">
        <v>83.339639420400005</v>
      </c>
      <c r="V17" s="19">
        <v>468.53862837099996</v>
      </c>
      <c r="W17" s="19">
        <v>86.447662082571426</v>
      </c>
      <c r="X17" s="19">
        <v>79.072778267999993</v>
      </c>
      <c r="Y17" s="19">
        <v>78.623083418000007</v>
      </c>
      <c r="Z17" s="19">
        <v>267.72477314219998</v>
      </c>
      <c r="AA17" s="19">
        <v>34.948648487999996</v>
      </c>
      <c r="AB17" s="19">
        <v>20.101555314500001</v>
      </c>
      <c r="AC17" s="19">
        <v>8.6642511229999997</v>
      </c>
      <c r="AD17" s="19">
        <v>0</v>
      </c>
      <c r="AF17" s="22">
        <f>($L$14*L17)+($M$14*M17)+($N$14*N17)+($O$14*O17)+($P$14*P17)+($Q$14*Q17)+($R$14*R17)+($S$14*S17)+($T$14*T17)+($U$14*U17)+($V$14*V17)+($W$14*W17)+($X$14*X17)+($Y$14*Y17)+($Z$14*Z17)+($AA$14*AA17)+($AB$14*AB17)</f>
        <v>29268.548856162004</v>
      </c>
      <c r="AG17" s="22">
        <f>($J$14*J17)+($K$14*K17)</f>
        <v>2873.3579816693291</v>
      </c>
      <c r="AH17" s="22">
        <f>AF17+AG17</f>
        <v>32141.906837831331</v>
      </c>
      <c r="AI17" s="22">
        <f>((AH17-J17)/AH17)*100</f>
        <v>91.527515481635191</v>
      </c>
      <c r="AJ17" s="22">
        <f>((AH17-((2*K17)+J17))/AH17)*100</f>
        <v>91.060399757343077</v>
      </c>
    </row>
    <row r="18" spans="1:36" x14ac:dyDescent="0.25">
      <c r="A18" s="22" t="s">
        <v>153</v>
      </c>
      <c r="C18" s="22">
        <v>50</v>
      </c>
      <c r="D18" s="22">
        <f t="shared" ref="D18:D78" si="1">C18*$R$1</f>
        <v>53.764999999999993</v>
      </c>
      <c r="E18" s="22">
        <f t="shared" ref="E18:E78" si="2">(D18*$L$4)/(60*1000)</f>
        <v>1.4307720651536059E-3</v>
      </c>
      <c r="F18" s="22">
        <f t="shared" ref="F18:F78" si="3">($L$3/1000)/E18</f>
        <v>72.897705050456437</v>
      </c>
      <c r="G18" s="26">
        <f t="shared" ref="G18:G81" si="4">(E18*3600)/($L$3*0.001)</f>
        <v>49.384270705205957</v>
      </c>
      <c r="H18" s="21">
        <v>737225.71258101857</v>
      </c>
      <c r="I18" s="20">
        <v>0.54722222406417131</v>
      </c>
      <c r="J18" s="19">
        <v>3605.2026348524996</v>
      </c>
      <c r="K18" s="19">
        <v>41.600827078048781</v>
      </c>
      <c r="L18" s="19">
        <v>41.685539477999995</v>
      </c>
      <c r="M18" s="19">
        <v>93.675068331428562</v>
      </c>
      <c r="N18" s="19">
        <v>231.01635850425001</v>
      </c>
      <c r="O18" s="19">
        <v>68.798880274666672</v>
      </c>
      <c r="P18" s="19">
        <v>26.603478079199999</v>
      </c>
      <c r="Q18" s="19">
        <v>87.995506169999999</v>
      </c>
      <c r="R18" s="19">
        <v>1259.571030432</v>
      </c>
      <c r="S18" s="19">
        <v>2578.4196628740001</v>
      </c>
      <c r="T18" s="19">
        <v>1744.550502519</v>
      </c>
      <c r="U18" s="19">
        <v>104.0446852236</v>
      </c>
      <c r="V18" s="19">
        <v>574.48126048500001</v>
      </c>
      <c r="W18" s="19">
        <v>107.57549925257142</v>
      </c>
      <c r="X18" s="19">
        <v>74.220179797499995</v>
      </c>
      <c r="Y18" s="19">
        <v>50.233391325333336</v>
      </c>
      <c r="Z18" s="19">
        <v>158.73000342539999</v>
      </c>
      <c r="AA18" s="19">
        <v>0</v>
      </c>
      <c r="AB18" s="19">
        <v>5.5126723024999995</v>
      </c>
      <c r="AC18" s="19">
        <v>4.5794577289999996</v>
      </c>
      <c r="AD18" s="19">
        <v>0</v>
      </c>
      <c r="AF18" s="22">
        <f t="shared" ref="AF18:AF78" si="5">($L$14*L18)+($M$14*M18)+($N$14*N18)+($O$14*O18)+($P$14*P18)+($Q$14*Q18)+($R$14*R18)+($S$14*S18)+($T$14*T18)+($U$14*U18)+($V$14*V18)+($W$14*W18)+($X$14*X18)+($Y$14*Y18)+($Z$14*Z18)+($AA$14*AA18)+($AB$14*AB18)</f>
        <v>28379.246398206</v>
      </c>
      <c r="AG18" s="22">
        <f t="shared" ref="AG18:AG78" si="6">($J$14*J18)+($K$14*K18)</f>
        <v>3688.4042890085971</v>
      </c>
      <c r="AH18" s="22">
        <f t="shared" ref="AH18:AH78" si="7">AF18+AG18</f>
        <v>32067.650687214598</v>
      </c>
      <c r="AI18" s="22">
        <f t="shared" ref="AI18:AI81" si="8">((AH18-J18)/AH18)*100</f>
        <v>88.757509335444098</v>
      </c>
      <c r="AJ18" s="22">
        <f t="shared" ref="AJ18:AJ81" si="9">((AH18-((2*K18)+J18))/AH18)*100</f>
        <v>88.49805267936523</v>
      </c>
    </row>
    <row r="19" spans="1:36" x14ac:dyDescent="0.25">
      <c r="A19" s="22" t="s">
        <v>154</v>
      </c>
      <c r="C19" s="22">
        <v>50</v>
      </c>
      <c r="D19" s="22">
        <f t="shared" si="1"/>
        <v>53.764999999999993</v>
      </c>
      <c r="E19" s="22">
        <f t="shared" si="2"/>
        <v>1.4307720651536059E-3</v>
      </c>
      <c r="F19" s="22">
        <f t="shared" si="3"/>
        <v>72.897705050456437</v>
      </c>
      <c r="G19" s="26">
        <f t="shared" si="4"/>
        <v>49.384270705205957</v>
      </c>
      <c r="H19" s="21">
        <v>737225.73556712968</v>
      </c>
      <c r="I19" s="20">
        <v>1.0988888908177614</v>
      </c>
      <c r="J19" s="19">
        <v>3773.2839058199997</v>
      </c>
      <c r="K19" s="19">
        <v>39.449158824390246</v>
      </c>
      <c r="L19" s="19">
        <v>41.996806522</v>
      </c>
      <c r="M19" s="19">
        <v>92.811319043142845</v>
      </c>
      <c r="N19" s="19">
        <v>224.46010087049999</v>
      </c>
      <c r="O19" s="19">
        <v>68.483442147999995</v>
      </c>
      <c r="P19" s="19">
        <v>28.995698265599998</v>
      </c>
      <c r="Q19" s="19">
        <v>91.789366548000004</v>
      </c>
      <c r="R19" s="19">
        <v>1257.4699778849999</v>
      </c>
      <c r="S19" s="19">
        <v>2583.730754572</v>
      </c>
      <c r="T19" s="19">
        <v>1764.1304118075</v>
      </c>
      <c r="U19" s="19">
        <v>104.2131448248</v>
      </c>
      <c r="V19" s="19">
        <v>583.25891291799996</v>
      </c>
      <c r="W19" s="19">
        <v>113.86374154885713</v>
      </c>
      <c r="X19" s="19">
        <v>75.247243730999998</v>
      </c>
      <c r="Y19" s="19">
        <v>49.046196921333333</v>
      </c>
      <c r="Z19" s="19">
        <v>150.67139350560001</v>
      </c>
      <c r="AA19" s="19">
        <v>0</v>
      </c>
      <c r="AB19" s="19">
        <v>5.5212751605000001</v>
      </c>
      <c r="AC19" s="19">
        <v>4.1809889880000002</v>
      </c>
      <c r="AD19" s="19">
        <v>0</v>
      </c>
      <c r="AF19" s="22">
        <f t="shared" si="5"/>
        <v>28452.120426245994</v>
      </c>
      <c r="AG19" s="22">
        <f t="shared" si="6"/>
        <v>3852.1822234687802</v>
      </c>
      <c r="AH19" s="22">
        <f t="shared" si="7"/>
        <v>32304.302649714773</v>
      </c>
      <c r="AI19" s="22">
        <f t="shared" si="8"/>
        <v>88.319562422582379</v>
      </c>
      <c r="AJ19" s="22">
        <f t="shared" si="9"/>
        <v>88.075327719532766</v>
      </c>
    </row>
    <row r="20" spans="1:36" x14ac:dyDescent="0.25">
      <c r="A20" s="22" t="s">
        <v>155</v>
      </c>
      <c r="C20" s="22">
        <v>50</v>
      </c>
      <c r="D20" s="22">
        <f t="shared" si="1"/>
        <v>53.764999999999993</v>
      </c>
      <c r="E20" s="22">
        <f t="shared" si="2"/>
        <v>1.4307720651536059E-3</v>
      </c>
      <c r="F20" s="22">
        <f t="shared" si="3"/>
        <v>72.897705050456437</v>
      </c>
      <c r="G20" s="26">
        <f t="shared" si="4"/>
        <v>49.384270705205957</v>
      </c>
      <c r="H20" s="21">
        <v>737225.75851851853</v>
      </c>
      <c r="I20" s="20">
        <v>1.6497222231701016</v>
      </c>
      <c r="J20" s="19">
        <v>3901.2181802549999</v>
      </c>
      <c r="K20" s="19">
        <v>40.557420575609754</v>
      </c>
      <c r="L20" s="19">
        <v>42.062501073999996</v>
      </c>
      <c r="M20" s="19">
        <v>92.046446759142853</v>
      </c>
      <c r="N20" s="19">
        <v>222.41389154325</v>
      </c>
      <c r="O20" s="19">
        <v>68.596843457999995</v>
      </c>
      <c r="P20" s="19">
        <v>29.072889364199998</v>
      </c>
      <c r="Q20" s="19">
        <v>95.038900638000001</v>
      </c>
      <c r="R20" s="19">
        <v>1261.894975209</v>
      </c>
      <c r="S20" s="19">
        <v>2587.842920696</v>
      </c>
      <c r="T20" s="19">
        <v>1775.6826814650001</v>
      </c>
      <c r="U20" s="19">
        <v>104.07659400599999</v>
      </c>
      <c r="V20" s="19">
        <v>590.35470661199997</v>
      </c>
      <c r="W20" s="19">
        <v>115.74642674571427</v>
      </c>
      <c r="X20" s="19">
        <v>76.286038834500005</v>
      </c>
      <c r="Y20" s="19">
        <v>48.608754626666666</v>
      </c>
      <c r="Z20" s="19">
        <v>152.15468264039998</v>
      </c>
      <c r="AA20" s="19">
        <v>0</v>
      </c>
      <c r="AB20" s="19">
        <v>5.4250795665</v>
      </c>
      <c r="AC20" s="19">
        <v>2.2582502249999998</v>
      </c>
      <c r="AD20" s="19">
        <v>0</v>
      </c>
      <c r="AF20" s="22">
        <f t="shared" si="5"/>
        <v>28576.351170312002</v>
      </c>
      <c r="AG20" s="22">
        <f t="shared" si="6"/>
        <v>3982.3330214062194</v>
      </c>
      <c r="AH20" s="22">
        <f t="shared" si="7"/>
        <v>32558.684191718221</v>
      </c>
      <c r="AI20" s="22">
        <f t="shared" si="8"/>
        <v>88.017887463500955</v>
      </c>
      <c r="AJ20" s="22">
        <f t="shared" si="9"/>
        <v>87.768753190526098</v>
      </c>
    </row>
    <row r="21" spans="1:36" x14ac:dyDescent="0.25">
      <c r="A21" s="22" t="s">
        <v>156</v>
      </c>
      <c r="C21" s="22">
        <v>50</v>
      </c>
      <c r="D21" s="22">
        <f t="shared" si="1"/>
        <v>53.764999999999993</v>
      </c>
      <c r="E21" s="22">
        <f t="shared" si="2"/>
        <v>1.4307720651536059E-3</v>
      </c>
      <c r="F21" s="22">
        <f t="shared" si="3"/>
        <v>72.897705050456437</v>
      </c>
      <c r="G21" s="26">
        <f t="shared" si="4"/>
        <v>49.384270705205957</v>
      </c>
      <c r="H21" s="21">
        <v>737225.78149305552</v>
      </c>
      <c r="I21" s="20">
        <v>2.2011111108586192</v>
      </c>
      <c r="J21" s="19">
        <v>3967.2793313174998</v>
      </c>
      <c r="K21" s="19">
        <v>42.020478687804882</v>
      </c>
      <c r="L21" s="19">
        <v>41.888879757999995</v>
      </c>
      <c r="M21" s="19">
        <v>91.281574475142847</v>
      </c>
      <c r="N21" s="19">
        <v>221.34459539775</v>
      </c>
      <c r="O21" s="19">
        <v>68.382554085999999</v>
      </c>
      <c r="P21" s="19">
        <v>27.2688700416</v>
      </c>
      <c r="Q21" s="19">
        <v>97.833265331999996</v>
      </c>
      <c r="R21" s="19">
        <v>1263.063399741</v>
      </c>
      <c r="S21" s="19">
        <v>2576.6279221760001</v>
      </c>
      <c r="T21" s="19">
        <v>1768.6879713525</v>
      </c>
      <c r="U21" s="19">
        <v>103.1934715284</v>
      </c>
      <c r="V21" s="19">
        <v>591.61189699699992</v>
      </c>
      <c r="W21" s="19">
        <v>115.92239429571428</v>
      </c>
      <c r="X21" s="19">
        <v>76.585770228000001</v>
      </c>
      <c r="Y21" s="19">
        <v>48.516730115333331</v>
      </c>
      <c r="Z21" s="19">
        <v>153.6787962468</v>
      </c>
      <c r="AA21" s="19">
        <v>0</v>
      </c>
      <c r="AB21" s="19">
        <v>5.3867577444999997</v>
      </c>
      <c r="AC21" s="19">
        <v>2.2465190549999998</v>
      </c>
      <c r="AD21" s="19">
        <v>0</v>
      </c>
      <c r="AF21" s="22">
        <f t="shared" si="5"/>
        <v>28505.649754955997</v>
      </c>
      <c r="AG21" s="22">
        <f t="shared" si="6"/>
        <v>4051.3202886931094</v>
      </c>
      <c r="AH21" s="22">
        <f t="shared" si="7"/>
        <v>32556.970043649108</v>
      </c>
      <c r="AI21" s="22">
        <f t="shared" si="8"/>
        <v>87.814347201233502</v>
      </c>
      <c r="AJ21" s="22">
        <f t="shared" si="9"/>
        <v>87.556212131345433</v>
      </c>
    </row>
    <row r="22" spans="1:36" x14ac:dyDescent="0.25">
      <c r="A22" s="22" t="s">
        <v>157</v>
      </c>
      <c r="C22" s="22">
        <v>50</v>
      </c>
      <c r="D22" s="22">
        <f t="shared" si="1"/>
        <v>53.764999999999993</v>
      </c>
      <c r="E22" s="22">
        <f t="shared" si="2"/>
        <v>1.4307720651536059E-3</v>
      </c>
      <c r="F22" s="22">
        <f t="shared" si="3"/>
        <v>72.897705050456437</v>
      </c>
      <c r="G22" s="26">
        <f t="shared" si="4"/>
        <v>49.384270705205957</v>
      </c>
      <c r="H22" s="21">
        <v>737225.8043981482</v>
      </c>
      <c r="I22" s="20">
        <v>2.7508333353325725</v>
      </c>
      <c r="J22" s="19">
        <v>4000.6633083449997</v>
      </c>
      <c r="K22" s="19">
        <v>47.18028598048781</v>
      </c>
      <c r="L22" s="19">
        <v>41.238972939999996</v>
      </c>
      <c r="M22" s="19">
        <v>89.395537515428572</v>
      </c>
      <c r="N22" s="19">
        <v>218.74790091825</v>
      </c>
      <c r="O22" s="19">
        <v>67.819457925999998</v>
      </c>
      <c r="P22" s="19">
        <v>27.6848573298</v>
      </c>
      <c r="Q22" s="19">
        <v>99.311392752000003</v>
      </c>
      <c r="R22" s="19">
        <v>1256.027043975</v>
      </c>
      <c r="S22" s="19">
        <v>2560.6563252599999</v>
      </c>
      <c r="T22" s="19">
        <v>1753.127160906</v>
      </c>
      <c r="U22" s="19">
        <v>102.2282308608</v>
      </c>
      <c r="V22" s="19">
        <v>591.49067490699997</v>
      </c>
      <c r="W22" s="19">
        <v>115.72128852428571</v>
      </c>
      <c r="X22" s="19">
        <v>76.635920979749997</v>
      </c>
      <c r="Y22" s="19">
        <v>47.954416033333331</v>
      </c>
      <c r="Z22" s="19">
        <v>154.75290217200001</v>
      </c>
      <c r="AA22" s="19">
        <v>0</v>
      </c>
      <c r="AB22" s="19">
        <v>5.3906681344999994</v>
      </c>
      <c r="AC22" s="19">
        <v>2.3010689955000001</v>
      </c>
      <c r="AD22" s="19">
        <v>0</v>
      </c>
      <c r="AF22" s="22">
        <f t="shared" si="5"/>
        <v>28343.280977220002</v>
      </c>
      <c r="AG22" s="22">
        <f t="shared" si="6"/>
        <v>4095.0238803059751</v>
      </c>
      <c r="AH22" s="22">
        <f t="shared" si="7"/>
        <v>32438.304857525978</v>
      </c>
      <c r="AI22" s="22">
        <f t="shared" si="8"/>
        <v>87.666854584675349</v>
      </c>
      <c r="AJ22" s="22">
        <f t="shared" si="9"/>
        <v>87.375962158651788</v>
      </c>
    </row>
    <row r="23" spans="1:36" x14ac:dyDescent="0.25">
      <c r="A23" s="22" t="s">
        <v>158</v>
      </c>
      <c r="C23" s="22">
        <v>50</v>
      </c>
      <c r="D23" s="22">
        <f t="shared" si="1"/>
        <v>53.764999999999993</v>
      </c>
      <c r="E23" s="22">
        <f t="shared" si="2"/>
        <v>1.4307720651536059E-3</v>
      </c>
      <c r="F23" s="22">
        <f t="shared" si="3"/>
        <v>72.897705050456437</v>
      </c>
      <c r="G23" s="26">
        <f t="shared" si="4"/>
        <v>49.384270705205957</v>
      </c>
      <c r="H23" s="21">
        <v>737225.82731481479</v>
      </c>
      <c r="I23" s="20">
        <v>3.3008333332836628</v>
      </c>
      <c r="J23" s="19">
        <v>4128.4362791924996</v>
      </c>
      <c r="K23" s="19">
        <v>49.671490536585367</v>
      </c>
      <c r="L23" s="19">
        <v>41.653474279999998</v>
      </c>
      <c r="M23" s="19">
        <v>89.909027585142852</v>
      </c>
      <c r="N23" s="19">
        <v>221.83495830375</v>
      </c>
      <c r="O23" s="19">
        <v>68.631515582666665</v>
      </c>
      <c r="P23" s="19">
        <v>28.703826755999998</v>
      </c>
      <c r="Q23" s="19">
        <v>103.426687188</v>
      </c>
      <c r="R23" s="19">
        <v>1278.7374159779999</v>
      </c>
      <c r="S23" s="19">
        <v>2587.0600606180001</v>
      </c>
      <c r="T23" s="19">
        <v>1774.5283343369999</v>
      </c>
      <c r="U23" s="19">
        <v>102.74674857479999</v>
      </c>
      <c r="V23" s="19">
        <v>601.86142022599995</v>
      </c>
      <c r="W23" s="19">
        <v>118.12718390314285</v>
      </c>
      <c r="X23" s="19">
        <v>78.085600312500006</v>
      </c>
      <c r="Y23" s="19">
        <v>48.747964510666669</v>
      </c>
      <c r="Z23" s="19">
        <v>158.9657999424</v>
      </c>
      <c r="AA23" s="19">
        <v>0</v>
      </c>
      <c r="AB23" s="19">
        <v>5.4090469675000001</v>
      </c>
      <c r="AC23" s="19">
        <v>2.3272686084999998</v>
      </c>
      <c r="AD23" s="19">
        <v>0</v>
      </c>
      <c r="AF23" s="22">
        <f t="shared" si="5"/>
        <v>28748.656249038002</v>
      </c>
      <c r="AG23" s="22">
        <f t="shared" si="6"/>
        <v>4227.77926026567</v>
      </c>
      <c r="AH23" s="22">
        <f t="shared" si="7"/>
        <v>32976.435509303672</v>
      </c>
      <c r="AI23" s="22">
        <f t="shared" si="8"/>
        <v>87.480647269994535</v>
      </c>
      <c r="AJ23" s="22">
        <f t="shared" si="9"/>
        <v>87.179392814990933</v>
      </c>
    </row>
    <row r="24" spans="1:36" x14ac:dyDescent="0.25">
      <c r="A24" s="22" t="s">
        <v>159</v>
      </c>
      <c r="C24" s="22">
        <v>50</v>
      </c>
      <c r="D24" s="22">
        <f t="shared" si="1"/>
        <v>53.764999999999993</v>
      </c>
      <c r="E24" s="22">
        <f t="shared" si="2"/>
        <v>1.4307720651536059E-3</v>
      </c>
      <c r="F24" s="22">
        <f t="shared" si="3"/>
        <v>72.897705050456437</v>
      </c>
      <c r="G24" s="26">
        <f t="shared" si="4"/>
        <v>49.384270705205957</v>
      </c>
      <c r="H24" s="21">
        <v>737225.85016203707</v>
      </c>
      <c r="I24" s="20">
        <v>3.8491666680201888</v>
      </c>
      <c r="J24" s="19">
        <v>4153.5879076724996</v>
      </c>
      <c r="K24" s="19">
        <v>51.798361195121956</v>
      </c>
      <c r="L24" s="19">
        <v>41.032504347999996</v>
      </c>
      <c r="M24" s="19">
        <v>88.688650728857141</v>
      </c>
      <c r="N24" s="19">
        <v>220.38498569174999</v>
      </c>
      <c r="O24" s="19">
        <v>67.903400964666673</v>
      </c>
      <c r="P24" s="19">
        <v>29.238768107999999</v>
      </c>
      <c r="Q24" s="19">
        <v>104.883698502</v>
      </c>
      <c r="R24" s="19">
        <v>1272.9269674770001</v>
      </c>
      <c r="S24" s="19">
        <v>2566.081600346</v>
      </c>
      <c r="T24" s="19">
        <v>1757.0037260325</v>
      </c>
      <c r="U24" s="19">
        <v>101.3535548256</v>
      </c>
      <c r="V24" s="19">
        <v>598.70964588599998</v>
      </c>
      <c r="W24" s="19">
        <v>117.21718028742856</v>
      </c>
      <c r="X24" s="19">
        <v>80.722474049249996</v>
      </c>
      <c r="Y24" s="19">
        <v>48.482057990666668</v>
      </c>
      <c r="Z24" s="19">
        <v>159.82921405439998</v>
      </c>
      <c r="AA24" s="19">
        <v>0</v>
      </c>
      <c r="AB24" s="19">
        <v>5.2725743564999998</v>
      </c>
      <c r="AC24" s="19">
        <v>2.2850363964999998</v>
      </c>
      <c r="AD24" s="19">
        <v>0</v>
      </c>
      <c r="AF24" s="22">
        <f t="shared" si="5"/>
        <v>28573.838353697996</v>
      </c>
      <c r="AG24" s="22">
        <f t="shared" si="6"/>
        <v>4257.1846300627431</v>
      </c>
      <c r="AH24" s="22">
        <f t="shared" si="7"/>
        <v>32831.02298376074</v>
      </c>
      <c r="AI24" s="22">
        <f t="shared" si="8"/>
        <v>87.348588224841507</v>
      </c>
      <c r="AJ24" s="22">
        <f t="shared" si="9"/>
        <v>87.033043008838078</v>
      </c>
    </row>
    <row r="25" spans="1:36" x14ac:dyDescent="0.25">
      <c r="A25" s="22" t="s">
        <v>160</v>
      </c>
      <c r="C25" s="22">
        <v>50</v>
      </c>
      <c r="D25" s="22">
        <f t="shared" si="1"/>
        <v>53.764999999999993</v>
      </c>
      <c r="E25" s="22">
        <f t="shared" si="2"/>
        <v>1.4307720651536059E-3</v>
      </c>
      <c r="F25" s="22">
        <f t="shared" si="3"/>
        <v>72.897705050456437</v>
      </c>
      <c r="G25" s="26">
        <f t="shared" si="4"/>
        <v>49.384270705205957</v>
      </c>
      <c r="H25" s="21">
        <v>737225.87300925923</v>
      </c>
      <c r="I25" s="20">
        <v>4.3974999999627471</v>
      </c>
      <c r="J25" s="19">
        <v>4153.4617975949996</v>
      </c>
      <c r="K25" s="19">
        <v>57.482733000000003</v>
      </c>
      <c r="L25" s="19">
        <v>40.122947633999999</v>
      </c>
      <c r="M25" s="19">
        <v>86.586760241142855</v>
      </c>
      <c r="N25" s="19">
        <v>217.85515888124999</v>
      </c>
      <c r="O25" s="19">
        <v>67.165640718000006</v>
      </c>
      <c r="P25" s="19">
        <v>29.0902514958</v>
      </c>
      <c r="Q25" s="19">
        <v>105.453833364</v>
      </c>
      <c r="R25" s="19">
        <v>1260.348807003</v>
      </c>
      <c r="S25" s="19">
        <v>2529.7470385439997</v>
      </c>
      <c r="T25" s="19">
        <v>1728.155019327</v>
      </c>
      <c r="U25" s="19">
        <v>99.551647113599998</v>
      </c>
      <c r="V25" s="19">
        <v>593.75127136599997</v>
      </c>
      <c r="W25" s="19">
        <v>115.85669974371427</v>
      </c>
      <c r="X25" s="19">
        <v>80.106587624249997</v>
      </c>
      <c r="Y25" s="19">
        <v>47.899670573333331</v>
      </c>
      <c r="Z25" s="19">
        <v>159.5441466234</v>
      </c>
      <c r="AA25" s="19">
        <v>0</v>
      </c>
      <c r="AB25" s="19">
        <v>5.2917352675</v>
      </c>
      <c r="AC25" s="19">
        <v>2.2895333449999997</v>
      </c>
      <c r="AD25" s="19">
        <v>0</v>
      </c>
      <c r="AF25" s="22">
        <f t="shared" si="5"/>
        <v>28215.246987839997</v>
      </c>
      <c r="AG25" s="22">
        <f t="shared" si="6"/>
        <v>4268.4272635949992</v>
      </c>
      <c r="AH25" s="22">
        <f t="shared" si="7"/>
        <v>32483.674251434997</v>
      </c>
      <c r="AI25" s="22">
        <f t="shared" si="8"/>
        <v>87.213694591794791</v>
      </c>
      <c r="AJ25" s="22">
        <f t="shared" si="9"/>
        <v>86.859776912685788</v>
      </c>
    </row>
    <row r="26" spans="1:36" x14ac:dyDescent="0.25">
      <c r="A26" s="22" t="s">
        <v>161</v>
      </c>
      <c r="C26" s="22">
        <v>50</v>
      </c>
      <c r="D26" s="22">
        <f t="shared" si="1"/>
        <v>53.764999999999993</v>
      </c>
      <c r="E26" s="22">
        <f t="shared" si="2"/>
        <v>1.4307720651536059E-3</v>
      </c>
      <c r="F26" s="22">
        <f t="shared" si="3"/>
        <v>72.897705050456437</v>
      </c>
      <c r="G26" s="26">
        <f t="shared" si="4"/>
        <v>49.384270705205957</v>
      </c>
      <c r="H26" s="21">
        <v>737225.89592592593</v>
      </c>
      <c r="I26" s="20">
        <v>4.9475000007078052</v>
      </c>
      <c r="J26" s="19">
        <v>4276.7387975399997</v>
      </c>
      <c r="K26" s="19">
        <v>60.164688287804879</v>
      </c>
      <c r="L26" s="19">
        <v>40.51946118</v>
      </c>
      <c r="M26" s="19">
        <v>87.498104561999995</v>
      </c>
      <c r="N26" s="19">
        <v>222.2229667515</v>
      </c>
      <c r="O26" s="19">
        <v>68.378643695999997</v>
      </c>
      <c r="P26" s="19">
        <v>30.7518544146</v>
      </c>
      <c r="Q26" s="19">
        <v>109.454162334</v>
      </c>
      <c r="R26" s="19">
        <v>1284.007057542</v>
      </c>
      <c r="S26" s="19">
        <v>2557.988657202</v>
      </c>
      <c r="T26" s="19">
        <v>1749.2288931149999</v>
      </c>
      <c r="U26" s="19">
        <v>100.400045328</v>
      </c>
      <c r="V26" s="19">
        <v>603.69343794099996</v>
      </c>
      <c r="W26" s="19">
        <v>117.58855561199999</v>
      </c>
      <c r="X26" s="19">
        <v>81.589994070749995</v>
      </c>
      <c r="Y26" s="19">
        <v>48.920803748666671</v>
      </c>
      <c r="Z26" s="19">
        <v>165.098620995</v>
      </c>
      <c r="AA26" s="19">
        <v>0</v>
      </c>
      <c r="AB26" s="19">
        <v>5.3302526089999995</v>
      </c>
      <c r="AC26" s="19">
        <v>2.3476026365</v>
      </c>
      <c r="AD26" s="19">
        <v>0</v>
      </c>
      <c r="AF26" s="22">
        <f t="shared" si="5"/>
        <v>28659.900563052001</v>
      </c>
      <c r="AG26" s="22">
        <f t="shared" si="6"/>
        <v>4397.0681741156095</v>
      </c>
      <c r="AH26" s="22">
        <f t="shared" si="7"/>
        <v>33056.968737167612</v>
      </c>
      <c r="AI26" s="22">
        <f t="shared" si="8"/>
        <v>87.062519762341523</v>
      </c>
      <c r="AJ26" s="22">
        <f t="shared" si="9"/>
        <v>86.698513680802918</v>
      </c>
    </row>
    <row r="27" spans="1:36" x14ac:dyDescent="0.25">
      <c r="A27" s="22" t="s">
        <v>162</v>
      </c>
      <c r="C27" s="22">
        <v>50</v>
      </c>
      <c r="D27" s="22">
        <f t="shared" si="1"/>
        <v>53.764999999999993</v>
      </c>
      <c r="E27" s="22">
        <f t="shared" si="2"/>
        <v>1.4307720651536059E-3</v>
      </c>
      <c r="F27" s="22">
        <f t="shared" si="3"/>
        <v>72.897705050456437</v>
      </c>
      <c r="G27" s="26">
        <f t="shared" si="4"/>
        <v>49.384270705205957</v>
      </c>
      <c r="H27" s="21">
        <v>737225.9187152778</v>
      </c>
      <c r="I27" s="20">
        <v>5.4944444457069039</v>
      </c>
      <c r="J27" s="19">
        <v>4246.0647207824995</v>
      </c>
      <c r="K27" s="19">
        <v>62.657800351219514</v>
      </c>
      <c r="L27" s="19">
        <v>39.585269009000001</v>
      </c>
      <c r="M27" s="19">
        <v>85.425039234857138</v>
      </c>
      <c r="N27" s="19">
        <v>218.51445063525</v>
      </c>
      <c r="O27" s="19">
        <v>67.149477772666671</v>
      </c>
      <c r="P27" s="19">
        <v>30.3797417022</v>
      </c>
      <c r="Q27" s="19">
        <v>109.548011694</v>
      </c>
      <c r="R27" s="19">
        <v>1267.296005877</v>
      </c>
      <c r="S27" s="19">
        <v>2514.6685747040001</v>
      </c>
      <c r="T27" s="19">
        <v>1714.347432237</v>
      </c>
      <c r="U27" s="19">
        <v>98.061788523600001</v>
      </c>
      <c r="V27" s="19">
        <v>594.65652665099992</v>
      </c>
      <c r="W27" s="19">
        <v>115.92373500085714</v>
      </c>
      <c r="X27" s="19">
        <v>80.342970699749998</v>
      </c>
      <c r="Y27" s="19">
        <v>48.150196225999998</v>
      </c>
      <c r="Z27" s="19">
        <v>163.67328383999998</v>
      </c>
      <c r="AA27" s="19">
        <v>0</v>
      </c>
      <c r="AB27" s="19">
        <v>5.2706191615</v>
      </c>
      <c r="AC27" s="19">
        <v>2.3002869174999998</v>
      </c>
      <c r="AD27" s="19">
        <v>0</v>
      </c>
      <c r="AF27" s="22">
        <f t="shared" si="5"/>
        <v>28183.070734764002</v>
      </c>
      <c r="AG27" s="22">
        <f t="shared" si="6"/>
        <v>4371.3803214849386</v>
      </c>
      <c r="AH27" s="22">
        <f t="shared" si="7"/>
        <v>32554.451056248941</v>
      </c>
      <c r="AI27" s="22">
        <f t="shared" si="8"/>
        <v>86.957037876492009</v>
      </c>
      <c r="AJ27" s="22">
        <f t="shared" si="9"/>
        <v>86.572096350413389</v>
      </c>
    </row>
    <row r="28" spans="1:36" x14ac:dyDescent="0.25">
      <c r="A28" s="22" t="s">
        <v>163</v>
      </c>
      <c r="C28" s="22">
        <v>50</v>
      </c>
      <c r="D28" s="22">
        <f t="shared" si="1"/>
        <v>53.764999999999993</v>
      </c>
      <c r="E28" s="22">
        <f t="shared" si="2"/>
        <v>1.4307720651536059E-3</v>
      </c>
      <c r="F28" s="22">
        <f t="shared" si="3"/>
        <v>72.897705050456437</v>
      </c>
      <c r="G28" s="26">
        <f t="shared" si="4"/>
        <v>49.384270705205957</v>
      </c>
      <c r="H28" s="21">
        <v>737225.94152777782</v>
      </c>
      <c r="I28" s="20">
        <v>6.0419444460421801</v>
      </c>
      <c r="J28" s="19">
        <v>4327.4702422049995</v>
      </c>
      <c r="K28" s="19">
        <v>70.671238590243902</v>
      </c>
      <c r="L28" s="19">
        <v>39.455444061000001</v>
      </c>
      <c r="M28" s="19">
        <v>84.920934101142848</v>
      </c>
      <c r="N28" s="19">
        <v>219.72540065850001</v>
      </c>
      <c r="O28" s="19">
        <v>67.33978341933333</v>
      </c>
      <c r="P28" s="19">
        <v>31.188019315199998</v>
      </c>
      <c r="Q28" s="19">
        <v>112.23444962399999</v>
      </c>
      <c r="R28" s="19">
        <v>1282.4057528369999</v>
      </c>
      <c r="S28" s="19">
        <v>2538.7166911259997</v>
      </c>
      <c r="T28" s="19">
        <v>1722.899455167</v>
      </c>
      <c r="U28" s="19">
        <v>98.546520467999997</v>
      </c>
      <c r="V28" s="19">
        <v>602.31346130999998</v>
      </c>
      <c r="W28" s="19">
        <v>116.84412908142856</v>
      </c>
      <c r="X28" s="19">
        <v>81.389391063749997</v>
      </c>
      <c r="Y28" s="19">
        <v>48.400982571333337</v>
      </c>
      <c r="Z28" s="19">
        <v>166.2290365362</v>
      </c>
      <c r="AA28" s="19">
        <v>0</v>
      </c>
      <c r="AB28" s="19">
        <v>5.2598655889999995</v>
      </c>
      <c r="AC28" s="19">
        <v>2.3104539314999997</v>
      </c>
      <c r="AD28" s="19">
        <v>0</v>
      </c>
      <c r="AF28" s="22">
        <f t="shared" si="5"/>
        <v>28428.369499463999</v>
      </c>
      <c r="AG28" s="22">
        <f t="shared" si="6"/>
        <v>4468.8127193854871</v>
      </c>
      <c r="AH28" s="22">
        <f t="shared" si="7"/>
        <v>32897.182218849484</v>
      </c>
      <c r="AI28" s="22">
        <f t="shared" si="8"/>
        <v>86.845468364383379</v>
      </c>
      <c r="AJ28" s="22">
        <f t="shared" si="9"/>
        <v>86.415819173640529</v>
      </c>
    </row>
    <row r="29" spans="1:36" x14ac:dyDescent="0.25">
      <c r="A29" s="22" t="s">
        <v>164</v>
      </c>
      <c r="C29" s="22">
        <v>50</v>
      </c>
      <c r="D29" s="22">
        <f t="shared" si="1"/>
        <v>53.764999999999993</v>
      </c>
      <c r="E29" s="22">
        <f t="shared" si="2"/>
        <v>1.4307720651536059E-3</v>
      </c>
      <c r="F29" s="22">
        <f t="shared" si="3"/>
        <v>72.897705050456437</v>
      </c>
      <c r="G29" s="26">
        <f t="shared" si="4"/>
        <v>49.384270705205957</v>
      </c>
      <c r="H29" s="21">
        <v>737225.96434027783</v>
      </c>
      <c r="I29" s="20">
        <v>6.5894444463774562</v>
      </c>
      <c r="J29" s="19">
        <v>4419.4866068924994</v>
      </c>
      <c r="K29" s="19">
        <v>73.42758666341463</v>
      </c>
      <c r="L29" s="19">
        <v>39.586051087000001</v>
      </c>
      <c r="M29" s="19">
        <v>85.01914075285714</v>
      </c>
      <c r="N29" s="19">
        <v>221.94523130175</v>
      </c>
      <c r="O29" s="19">
        <v>67.745942593999999</v>
      </c>
      <c r="P29" s="19">
        <v>32.454281805000001</v>
      </c>
      <c r="Q29" s="19">
        <v>115.394826822</v>
      </c>
      <c r="R29" s="19">
        <v>1296.9488842860001</v>
      </c>
      <c r="S29" s="19">
        <v>2546.4623916380001</v>
      </c>
      <c r="T29" s="19">
        <v>1730.4818968965001</v>
      </c>
      <c r="U29" s="19">
        <v>98.543235740399993</v>
      </c>
      <c r="V29" s="19">
        <v>606.99106982799992</v>
      </c>
      <c r="W29" s="19">
        <v>117.87379063114285</v>
      </c>
      <c r="X29" s="19">
        <v>82.130507728500007</v>
      </c>
      <c r="Y29" s="19">
        <v>48.889781321333338</v>
      </c>
      <c r="Z29" s="19">
        <v>169.56186193319999</v>
      </c>
      <c r="AA29" s="19">
        <v>0</v>
      </c>
      <c r="AB29" s="19">
        <v>5.2424643535</v>
      </c>
      <c r="AC29" s="19">
        <v>2.3333297129999999</v>
      </c>
      <c r="AD29" s="19">
        <v>0</v>
      </c>
      <c r="AF29" s="22">
        <f t="shared" si="5"/>
        <v>28628.435218878003</v>
      </c>
      <c r="AG29" s="22">
        <f t="shared" si="6"/>
        <v>4566.3417802193289</v>
      </c>
      <c r="AH29" s="22">
        <f t="shared" si="7"/>
        <v>33194.776999097332</v>
      </c>
      <c r="AI29" s="22">
        <f t="shared" si="8"/>
        <v>86.686198834796571</v>
      </c>
      <c r="AJ29" s="22">
        <f t="shared" si="9"/>
        <v>86.243794376616833</v>
      </c>
    </row>
    <row r="30" spans="1:36" x14ac:dyDescent="0.25">
      <c r="A30" s="22" t="s">
        <v>165</v>
      </c>
      <c r="C30" s="22">
        <v>50</v>
      </c>
      <c r="D30" s="22">
        <f t="shared" si="1"/>
        <v>53.764999999999993</v>
      </c>
      <c r="E30" s="22">
        <f t="shared" si="2"/>
        <v>1.4307720651536059E-3</v>
      </c>
      <c r="F30" s="22">
        <f t="shared" si="3"/>
        <v>72.897705050456437</v>
      </c>
      <c r="G30" s="26">
        <f t="shared" si="4"/>
        <v>49.384270705205957</v>
      </c>
      <c r="H30" s="21">
        <v>737225.98712962959</v>
      </c>
      <c r="I30" s="20">
        <v>7.1363888885825872</v>
      </c>
      <c r="J30" s="19">
        <v>4483.9464532499996</v>
      </c>
      <c r="K30" s="19">
        <v>78.738087034146346</v>
      </c>
      <c r="L30" s="19">
        <v>39.400307561999995</v>
      </c>
      <c r="M30" s="19">
        <v>84.663853889999999</v>
      </c>
      <c r="N30" s="19">
        <v>223.24533821700001</v>
      </c>
      <c r="O30" s="19">
        <v>68.110130249333338</v>
      </c>
      <c r="P30" s="19">
        <v>33.221265699599996</v>
      </c>
      <c r="Q30" s="19">
        <v>117.199080768</v>
      </c>
      <c r="R30" s="19">
        <v>1304.8017294839999</v>
      </c>
      <c r="S30" s="19">
        <v>2545.8891284639999</v>
      </c>
      <c r="T30" s="19">
        <v>1730.246686938</v>
      </c>
      <c r="U30" s="19">
        <v>98.273888077199999</v>
      </c>
      <c r="V30" s="19">
        <v>610.44277108099993</v>
      </c>
      <c r="W30" s="19">
        <v>118.44660690342856</v>
      </c>
      <c r="X30" s="19">
        <v>82.729677236249998</v>
      </c>
      <c r="Y30" s="19">
        <v>49.208608452666667</v>
      </c>
      <c r="Z30" s="19">
        <v>172.26308113740001</v>
      </c>
      <c r="AA30" s="19">
        <v>0</v>
      </c>
      <c r="AB30" s="19">
        <v>5.1963217514999993</v>
      </c>
      <c r="AC30" s="19">
        <v>2.3282462059999998</v>
      </c>
      <c r="AD30" s="19">
        <v>0</v>
      </c>
      <c r="AF30" s="22">
        <f t="shared" si="5"/>
        <v>28718.525912010005</v>
      </c>
      <c r="AG30" s="22">
        <f t="shared" si="6"/>
        <v>4641.4226273182921</v>
      </c>
      <c r="AH30" s="22">
        <f t="shared" si="7"/>
        <v>33359.948539328296</v>
      </c>
      <c r="AI30" s="22">
        <f t="shared" si="8"/>
        <v>86.558892775377515</v>
      </c>
      <c r="AJ30" s="22">
        <f t="shared" si="9"/>
        <v>86.086841165697578</v>
      </c>
    </row>
    <row r="31" spans="1:36" x14ac:dyDescent="0.25">
      <c r="A31" s="22" t="s">
        <v>166</v>
      </c>
      <c r="C31" s="22">
        <v>50</v>
      </c>
      <c r="D31" s="22">
        <f t="shared" si="1"/>
        <v>53.764999999999993</v>
      </c>
      <c r="E31" s="22">
        <f t="shared" si="2"/>
        <v>1.4307720651536059E-3</v>
      </c>
      <c r="F31" s="22">
        <f t="shared" si="3"/>
        <v>72.897705050456437</v>
      </c>
      <c r="G31" s="26">
        <f t="shared" si="4"/>
        <v>49.384270705205957</v>
      </c>
      <c r="H31" s="21">
        <v>737226.00984953705</v>
      </c>
      <c r="I31" s="20">
        <v>7.681666667573154</v>
      </c>
      <c r="J31" s="19">
        <v>4357.5870883874995</v>
      </c>
      <c r="K31" s="19">
        <v>78.873520053658538</v>
      </c>
      <c r="L31" s="19">
        <v>37.924526375999996</v>
      </c>
      <c r="M31" s="19">
        <v>81.693186469714277</v>
      </c>
      <c r="N31" s="19">
        <v>216.79847374350001</v>
      </c>
      <c r="O31" s="19">
        <v>65.970364841333335</v>
      </c>
      <c r="P31" s="19">
        <v>34.360831553399997</v>
      </c>
      <c r="Q31" s="19">
        <v>115.00065951000001</v>
      </c>
      <c r="R31" s="19">
        <v>1265.1233931930001</v>
      </c>
      <c r="S31" s="19">
        <v>2459.2380143759997</v>
      </c>
      <c r="T31" s="19">
        <v>1663.3232948805</v>
      </c>
      <c r="U31" s="19">
        <v>94.384770598800003</v>
      </c>
      <c r="V31" s="19">
        <v>589.14131259499993</v>
      </c>
      <c r="W31" s="19">
        <v>113.94016174199999</v>
      </c>
      <c r="X31" s="19">
        <v>79.873137341250001</v>
      </c>
      <c r="Y31" s="19">
        <v>47.872037150666671</v>
      </c>
      <c r="Z31" s="19">
        <v>169.06141022099999</v>
      </c>
      <c r="AA31" s="19">
        <v>0</v>
      </c>
      <c r="AB31" s="19">
        <v>8.4742061690000003</v>
      </c>
      <c r="AC31" s="19">
        <v>2.2889467864999999</v>
      </c>
      <c r="AD31" s="19">
        <v>0</v>
      </c>
      <c r="AF31" s="22">
        <f t="shared" si="5"/>
        <v>27813.874391225996</v>
      </c>
      <c r="AG31" s="22">
        <f t="shared" si="6"/>
        <v>4515.3341284948165</v>
      </c>
      <c r="AH31" s="22">
        <f t="shared" si="7"/>
        <v>32329.208519720814</v>
      </c>
      <c r="AI31" s="22">
        <f t="shared" si="8"/>
        <v>86.52120702018</v>
      </c>
      <c r="AJ31" s="22">
        <f t="shared" si="9"/>
        <v>86.033267329323991</v>
      </c>
    </row>
    <row r="32" spans="1:36" x14ac:dyDescent="0.25">
      <c r="A32" s="22" t="s">
        <v>167</v>
      </c>
      <c r="C32" s="22">
        <v>50</v>
      </c>
      <c r="D32" s="22">
        <f t="shared" si="1"/>
        <v>53.764999999999993</v>
      </c>
      <c r="E32" s="22">
        <f t="shared" si="2"/>
        <v>1.4307720651536059E-3</v>
      </c>
      <c r="F32" s="22">
        <f t="shared" si="3"/>
        <v>72.897705050456437</v>
      </c>
      <c r="G32" s="26">
        <f t="shared" si="4"/>
        <v>49.384270705205957</v>
      </c>
      <c r="H32" s="21">
        <v>737226.03253472224</v>
      </c>
      <c r="I32" s="20">
        <v>8.2261111121624708</v>
      </c>
      <c r="J32" s="19">
        <v>4381.9292661374993</v>
      </c>
      <c r="K32" s="19">
        <v>83.304659551219515</v>
      </c>
      <c r="L32" s="19">
        <v>37.435336586999995</v>
      </c>
      <c r="M32" s="19">
        <v>80.675256089999991</v>
      </c>
      <c r="N32" s="19">
        <v>215.53678640999999</v>
      </c>
      <c r="O32" s="19">
        <v>65.605134415333339</v>
      </c>
      <c r="P32" s="19">
        <v>33.044359655999997</v>
      </c>
      <c r="Q32" s="19">
        <v>116.27701080599999</v>
      </c>
      <c r="R32" s="19">
        <v>1264.1755146569999</v>
      </c>
      <c r="S32" s="19">
        <v>2444.3378643199999</v>
      </c>
      <c r="T32" s="19">
        <v>1651.3657132994999</v>
      </c>
      <c r="U32" s="19">
        <v>93.516194771999992</v>
      </c>
      <c r="V32" s="19">
        <v>587.93730351399995</v>
      </c>
      <c r="W32" s="19">
        <v>113.83826815114286</v>
      </c>
      <c r="X32" s="19">
        <v>79.842343020000001</v>
      </c>
      <c r="Y32" s="19">
        <v>47.585535910000004</v>
      </c>
      <c r="Z32" s="19">
        <v>168.7040787828</v>
      </c>
      <c r="AA32" s="19">
        <v>0</v>
      </c>
      <c r="AB32" s="19">
        <v>5.0113603045000001</v>
      </c>
      <c r="AC32" s="19">
        <v>2.2977451639999997</v>
      </c>
      <c r="AD32" s="19">
        <v>0</v>
      </c>
      <c r="AF32" s="22">
        <f t="shared" si="5"/>
        <v>27623.885746841996</v>
      </c>
      <c r="AG32" s="22">
        <f t="shared" si="6"/>
        <v>4548.5385852399386</v>
      </c>
      <c r="AH32" s="22">
        <f t="shared" si="7"/>
        <v>32172.424332081933</v>
      </c>
      <c r="AI32" s="22">
        <f t="shared" si="8"/>
        <v>86.379859904533546</v>
      </c>
      <c r="AJ32" s="22">
        <f t="shared" si="9"/>
        <v>85.861996166996363</v>
      </c>
    </row>
    <row r="33" spans="1:36" x14ac:dyDescent="0.25">
      <c r="A33" s="22" t="s">
        <v>168</v>
      </c>
      <c r="C33" s="22">
        <v>50</v>
      </c>
      <c r="D33" s="22">
        <f t="shared" si="1"/>
        <v>53.764999999999993</v>
      </c>
      <c r="E33" s="22">
        <f t="shared" si="2"/>
        <v>1.4307720651536059E-3</v>
      </c>
      <c r="F33" s="22">
        <f t="shared" si="3"/>
        <v>72.897705050456437</v>
      </c>
      <c r="G33" s="26">
        <f t="shared" si="4"/>
        <v>49.384270705205957</v>
      </c>
      <c r="H33" s="21">
        <v>737226.05530092597</v>
      </c>
      <c r="I33" s="20">
        <v>8.7725000018253922</v>
      </c>
      <c r="J33" s="19">
        <v>4520.3394753824996</v>
      </c>
      <c r="K33" s="19">
        <v>88.950881209756105</v>
      </c>
      <c r="L33" s="19">
        <v>38.039100802999997</v>
      </c>
      <c r="M33" s="19">
        <v>81.688829177999992</v>
      </c>
      <c r="N33" s="19">
        <v>220.53367827150001</v>
      </c>
      <c r="O33" s="19">
        <v>66.995669099333341</v>
      </c>
      <c r="P33" s="19">
        <v>34.075764122400003</v>
      </c>
      <c r="Q33" s="19">
        <v>120.310187052</v>
      </c>
      <c r="R33" s="19">
        <v>1295.5868954489999</v>
      </c>
      <c r="S33" s="19">
        <v>2490.561020354</v>
      </c>
      <c r="T33" s="19">
        <v>1681.5869668949999</v>
      </c>
      <c r="U33" s="19">
        <v>95.283847467599998</v>
      </c>
      <c r="V33" s="19">
        <v>601.59629578399995</v>
      </c>
      <c r="W33" s="19">
        <v>116.36683805057142</v>
      </c>
      <c r="X33" s="19">
        <v>81.750711099750006</v>
      </c>
      <c r="Y33" s="19">
        <v>48.69608667</v>
      </c>
      <c r="Z33" s="19">
        <v>173.792591082</v>
      </c>
      <c r="AA33" s="19">
        <v>0</v>
      </c>
      <c r="AB33" s="19">
        <v>5.1003216770000002</v>
      </c>
      <c r="AC33" s="19">
        <v>2.3176881529999998</v>
      </c>
      <c r="AD33" s="19">
        <v>0</v>
      </c>
      <c r="AF33" s="22">
        <f t="shared" si="5"/>
        <v>28209.524523113992</v>
      </c>
      <c r="AG33" s="22">
        <f t="shared" si="6"/>
        <v>4698.2412378020117</v>
      </c>
      <c r="AH33" s="22">
        <f t="shared" si="7"/>
        <v>32907.765760916001</v>
      </c>
      <c r="AI33" s="22">
        <f t="shared" si="8"/>
        <v>86.263608692780863</v>
      </c>
      <c r="AJ33" s="22">
        <f t="shared" si="9"/>
        <v>85.723001458269664</v>
      </c>
    </row>
    <row r="34" spans="1:36" x14ac:dyDescent="0.25">
      <c r="A34" s="22" t="s">
        <v>169</v>
      </c>
      <c r="C34" s="22">
        <v>50</v>
      </c>
      <c r="D34" s="22">
        <f t="shared" si="1"/>
        <v>53.764999999999993</v>
      </c>
      <c r="E34" s="22">
        <f t="shared" si="2"/>
        <v>1.4307720651536059E-3</v>
      </c>
      <c r="F34" s="22">
        <f t="shared" si="3"/>
        <v>72.897705050456437</v>
      </c>
      <c r="G34" s="26">
        <f t="shared" si="4"/>
        <v>49.384270705205957</v>
      </c>
      <c r="H34" s="21">
        <v>737226.07806712959</v>
      </c>
      <c r="I34" s="20">
        <v>9.318888888694346</v>
      </c>
      <c r="J34" s="19">
        <v>4531.3286488799995</v>
      </c>
      <c r="K34" s="19">
        <v>93.23705015121952</v>
      </c>
      <c r="L34" s="19">
        <v>37.584713484999995</v>
      </c>
      <c r="M34" s="19">
        <v>80.808321075428566</v>
      </c>
      <c r="N34" s="19">
        <v>219.81309115425</v>
      </c>
      <c r="O34" s="19">
        <v>66.578300139999996</v>
      </c>
      <c r="P34" s="19">
        <v>33.977456917799998</v>
      </c>
      <c r="Q34" s="19">
        <v>121.060981932</v>
      </c>
      <c r="R34" s="19">
        <v>1292.2141840740001</v>
      </c>
      <c r="S34" s="19">
        <v>2470.6907646079999</v>
      </c>
      <c r="T34" s="19">
        <v>1665.4865226285001</v>
      </c>
      <c r="U34" s="19">
        <v>93.857337195599996</v>
      </c>
      <c r="V34" s="19">
        <v>597.71562474799998</v>
      </c>
      <c r="W34" s="19">
        <v>115.5547059102857</v>
      </c>
      <c r="X34" s="19">
        <v>81.391444018499996</v>
      </c>
      <c r="Y34" s="19">
        <v>48.499263706666667</v>
      </c>
      <c r="Z34" s="19">
        <v>173.85734714040001</v>
      </c>
      <c r="AA34" s="19">
        <v>0</v>
      </c>
      <c r="AB34" s="19">
        <v>5.0461627755</v>
      </c>
      <c r="AC34" s="19">
        <v>2.3333297129999999</v>
      </c>
      <c r="AD34" s="19">
        <v>0</v>
      </c>
      <c r="AF34" s="22">
        <f t="shared" si="5"/>
        <v>28019.373988584</v>
      </c>
      <c r="AG34" s="22">
        <f t="shared" si="6"/>
        <v>4717.8027491824387</v>
      </c>
      <c r="AH34" s="22">
        <f t="shared" si="7"/>
        <v>32737.17673776644</v>
      </c>
      <c r="AI34" s="22">
        <f t="shared" si="8"/>
        <v>86.158462334192237</v>
      </c>
      <c r="AJ34" s="22">
        <f t="shared" si="9"/>
        <v>85.588852737750415</v>
      </c>
    </row>
    <row r="35" spans="1:36" x14ac:dyDescent="0.25">
      <c r="A35" s="22" t="s">
        <v>170</v>
      </c>
      <c r="C35" s="22">
        <v>50</v>
      </c>
      <c r="D35" s="22">
        <f t="shared" si="1"/>
        <v>53.764999999999993</v>
      </c>
      <c r="E35" s="22">
        <f t="shared" si="2"/>
        <v>1.4307720651536059E-3</v>
      </c>
      <c r="F35" s="22">
        <f t="shared" si="3"/>
        <v>72.897705050456437</v>
      </c>
      <c r="G35" s="26">
        <f t="shared" si="4"/>
        <v>49.384270705205957</v>
      </c>
      <c r="H35" s="21">
        <v>737226.10081018519</v>
      </c>
      <c r="I35" s="20">
        <v>9.86472222302109</v>
      </c>
      <c r="J35" s="19">
        <v>4506.9424792424998</v>
      </c>
      <c r="K35" s="19">
        <v>98.311019614634148</v>
      </c>
      <c r="L35" s="19">
        <v>36.754537687999999</v>
      </c>
      <c r="M35" s="19">
        <v>79.019820414857136</v>
      </c>
      <c r="N35" s="19">
        <v>216.235964142</v>
      </c>
      <c r="O35" s="19">
        <v>65.450804356666666</v>
      </c>
      <c r="P35" s="19">
        <v>33.892054000199998</v>
      </c>
      <c r="Q35" s="19">
        <v>120.786472554</v>
      </c>
      <c r="R35" s="19">
        <v>1277.58306885</v>
      </c>
      <c r="S35" s="19">
        <v>2431.737805662</v>
      </c>
      <c r="T35" s="19">
        <v>1636.0365934604999</v>
      </c>
      <c r="U35" s="19">
        <v>92.183533859999997</v>
      </c>
      <c r="V35" s="19">
        <v>591.61815362099992</v>
      </c>
      <c r="W35" s="19">
        <v>114.24383145685714</v>
      </c>
      <c r="X35" s="19">
        <v>80.512779385499996</v>
      </c>
      <c r="Y35" s="19">
        <v>47.793568657999998</v>
      </c>
      <c r="Z35" s="19">
        <v>172.43013299820001</v>
      </c>
      <c r="AA35" s="19">
        <v>0</v>
      </c>
      <c r="AB35" s="19">
        <v>4.9579834809999994</v>
      </c>
      <c r="AC35" s="19">
        <v>2.2993093199999999</v>
      </c>
      <c r="AD35" s="19">
        <v>0</v>
      </c>
      <c r="AF35" s="22">
        <f t="shared" si="5"/>
        <v>27615.218758446001</v>
      </c>
      <c r="AG35" s="22">
        <f t="shared" si="6"/>
        <v>4703.5645184717678</v>
      </c>
      <c r="AH35" s="22">
        <f t="shared" si="7"/>
        <v>32318.783276917769</v>
      </c>
      <c r="AI35" s="22">
        <f t="shared" si="8"/>
        <v>86.054727244446184</v>
      </c>
      <c r="AJ35" s="22">
        <f t="shared" si="9"/>
        <v>85.446344071278574</v>
      </c>
    </row>
    <row r="36" spans="1:36" x14ac:dyDescent="0.25">
      <c r="A36" s="22" t="s">
        <v>171</v>
      </c>
      <c r="C36" s="22">
        <v>50</v>
      </c>
      <c r="D36" s="22">
        <f t="shared" si="1"/>
        <v>53.764999999999993</v>
      </c>
      <c r="E36" s="22">
        <f t="shared" si="2"/>
        <v>1.4307720651536059E-3</v>
      </c>
      <c r="F36" s="22">
        <f t="shared" si="3"/>
        <v>72.897705050456437</v>
      </c>
      <c r="G36" s="26">
        <f t="shared" si="4"/>
        <v>49.384270705205957</v>
      </c>
      <c r="H36" s="21">
        <v>737226.40230324073</v>
      </c>
      <c r="I36" s="20">
        <v>17.100555555894971</v>
      </c>
      <c r="J36" s="19">
        <v>5237.0670377024999</v>
      </c>
      <c r="K36" s="19">
        <v>170.95080575609757</v>
      </c>
      <c r="L36" s="19">
        <v>35.859840456000001</v>
      </c>
      <c r="M36" s="19">
        <v>77.817543078</v>
      </c>
      <c r="N36" s="19">
        <v>231.77272568999999</v>
      </c>
      <c r="O36" s="19">
        <v>68.770986159333333</v>
      </c>
      <c r="P36" s="19">
        <v>41.694455167199997</v>
      </c>
      <c r="Q36" s="19">
        <v>147.995748252</v>
      </c>
      <c r="R36" s="19">
        <v>1396.422167184</v>
      </c>
      <c r="S36" s="19">
        <v>2476.5594779200001</v>
      </c>
      <c r="T36" s="19">
        <v>1644.2830194119999</v>
      </c>
      <c r="U36" s="19">
        <v>90.222082235999991</v>
      </c>
      <c r="V36" s="19">
        <v>623.87535176999995</v>
      </c>
      <c r="W36" s="19">
        <v>119.69245715742856</v>
      </c>
      <c r="X36" s="19">
        <v>86.476319654999998</v>
      </c>
      <c r="Y36" s="19">
        <v>51.287632469333332</v>
      </c>
      <c r="Z36" s="19">
        <v>195.1975184874</v>
      </c>
      <c r="AA36" s="19">
        <v>0</v>
      </c>
      <c r="AB36" s="19">
        <v>4.9206392564999994</v>
      </c>
      <c r="AC36" s="19">
        <v>2.3601158844999999</v>
      </c>
      <c r="AD36" s="19">
        <v>0</v>
      </c>
      <c r="AF36" s="22">
        <f t="shared" si="5"/>
        <v>28794.229498254004</v>
      </c>
      <c r="AG36" s="22">
        <f t="shared" si="6"/>
        <v>5578.9686492146948</v>
      </c>
      <c r="AH36" s="22">
        <f t="shared" si="7"/>
        <v>34373.198147468698</v>
      </c>
      <c r="AI36" s="22">
        <f t="shared" si="8"/>
        <v>84.764097261958824</v>
      </c>
      <c r="AJ36" s="22">
        <f t="shared" si="9"/>
        <v>83.769422253699901</v>
      </c>
    </row>
    <row r="37" spans="1:36" x14ac:dyDescent="0.25">
      <c r="A37" s="22" t="s">
        <v>172</v>
      </c>
      <c r="C37" s="22">
        <v>50</v>
      </c>
      <c r="D37" s="22">
        <f t="shared" si="1"/>
        <v>53.764999999999993</v>
      </c>
      <c r="E37" s="22">
        <f t="shared" si="2"/>
        <v>1.4307720651536059E-3</v>
      </c>
      <c r="F37" s="22">
        <f t="shared" si="3"/>
        <v>72.897705050456437</v>
      </c>
      <c r="G37" s="26">
        <f t="shared" si="4"/>
        <v>49.384270705205957</v>
      </c>
      <c r="H37" s="21">
        <v>737226.42505787034</v>
      </c>
      <c r="I37" s="20">
        <v>17.64666666649282</v>
      </c>
      <c r="J37" s="19">
        <v>5031.2465928449992</v>
      </c>
      <c r="K37" s="19">
        <v>175.72338906341463</v>
      </c>
      <c r="L37" s="19">
        <v>33.579692047000002</v>
      </c>
      <c r="M37" s="19">
        <v>73.237023957428562</v>
      </c>
      <c r="N37" s="19">
        <v>219.35469568650001</v>
      </c>
      <c r="O37" s="19">
        <v>64.846258062666664</v>
      </c>
      <c r="P37" s="19">
        <v>39.283465108800002</v>
      </c>
      <c r="Q37" s="19">
        <v>142.42109626800001</v>
      </c>
      <c r="R37" s="19">
        <v>1336.2659005410001</v>
      </c>
      <c r="S37" s="19">
        <v>2365.0812977219998</v>
      </c>
      <c r="T37" s="19">
        <v>1561.462132329</v>
      </c>
      <c r="U37" s="19">
        <v>85.524452521200004</v>
      </c>
      <c r="V37" s="19">
        <v>595.61613635699996</v>
      </c>
      <c r="W37" s="19">
        <v>114.34773610542857</v>
      </c>
      <c r="X37" s="19">
        <v>81.901163354999994</v>
      </c>
      <c r="Y37" s="19">
        <v>48.600673153999999</v>
      </c>
      <c r="Z37" s="19">
        <v>186.6830353014</v>
      </c>
      <c r="AA37" s="19">
        <v>0</v>
      </c>
      <c r="AB37" s="19">
        <v>4.650626827</v>
      </c>
      <c r="AC37" s="19">
        <v>2.2803439284999998</v>
      </c>
      <c r="AD37" s="19">
        <v>0</v>
      </c>
      <c r="AF37" s="22">
        <f t="shared" si="5"/>
        <v>27418.477652610003</v>
      </c>
      <c r="AG37" s="22">
        <f t="shared" si="6"/>
        <v>5382.6933709718287</v>
      </c>
      <c r="AH37" s="22">
        <f t="shared" si="7"/>
        <v>32801.171023581832</v>
      </c>
      <c r="AI37" s="22">
        <f t="shared" si="8"/>
        <v>84.661381176824833</v>
      </c>
      <c r="AJ37" s="22">
        <f t="shared" si="9"/>
        <v>83.58993534986287</v>
      </c>
    </row>
    <row r="38" spans="1:36" x14ac:dyDescent="0.25">
      <c r="A38" s="22" t="s">
        <v>173</v>
      </c>
      <c r="C38" s="22">
        <v>50</v>
      </c>
      <c r="D38" s="22">
        <f t="shared" si="1"/>
        <v>53.764999999999993</v>
      </c>
      <c r="E38" s="22">
        <f t="shared" si="2"/>
        <v>1.4307720651536059E-3</v>
      </c>
      <c r="F38" s="22">
        <f t="shared" si="3"/>
        <v>72.897705050456437</v>
      </c>
      <c r="G38" s="26">
        <f t="shared" si="4"/>
        <v>49.384270705205957</v>
      </c>
      <c r="H38" s="21">
        <v>737226.44780092593</v>
      </c>
      <c r="I38" s="20">
        <v>18.192500000819564</v>
      </c>
      <c r="J38" s="19">
        <v>4959.7304477324997</v>
      </c>
      <c r="K38" s="19">
        <v>174.12299042439025</v>
      </c>
      <c r="L38" s="19">
        <v>33.057654981999995</v>
      </c>
      <c r="M38" s="19">
        <v>71.625831551999994</v>
      </c>
      <c r="N38" s="19">
        <v>216.147980367</v>
      </c>
      <c r="O38" s="19">
        <v>63.742485311999999</v>
      </c>
      <c r="P38" s="19">
        <v>38.718726584999999</v>
      </c>
      <c r="Q38" s="19">
        <v>140.957046252</v>
      </c>
      <c r="R38" s="19">
        <v>1313.4206200829999</v>
      </c>
      <c r="S38" s="19">
        <v>2311.0232842840001</v>
      </c>
      <c r="T38" s="19">
        <v>1524.1857530955001</v>
      </c>
      <c r="U38" s="19">
        <v>83.220919979999991</v>
      </c>
      <c r="V38" s="19">
        <v>581.95988135999994</v>
      </c>
      <c r="W38" s="19">
        <v>111.42600442285713</v>
      </c>
      <c r="X38" s="19">
        <v>79.969919493749998</v>
      </c>
      <c r="Y38" s="19">
        <v>47.909576894666671</v>
      </c>
      <c r="Z38" s="19">
        <v>184.35627504359999</v>
      </c>
      <c r="AA38" s="19">
        <v>0</v>
      </c>
      <c r="AB38" s="19">
        <v>4.4687936920000002</v>
      </c>
      <c r="AC38" s="19">
        <v>2.2124986619999998</v>
      </c>
      <c r="AD38" s="19">
        <v>0</v>
      </c>
      <c r="AF38" s="22">
        <f t="shared" si="5"/>
        <v>26843.371120764001</v>
      </c>
      <c r="AG38" s="22">
        <f t="shared" si="6"/>
        <v>5307.9764285812798</v>
      </c>
      <c r="AH38" s="22">
        <f t="shared" si="7"/>
        <v>32151.347549345279</v>
      </c>
      <c r="AI38" s="22">
        <f t="shared" si="8"/>
        <v>84.573802264056269</v>
      </c>
      <c r="AJ38" s="22">
        <f t="shared" si="9"/>
        <v>83.490656432254667</v>
      </c>
    </row>
    <row r="39" spans="1:36" x14ac:dyDescent="0.25">
      <c r="A39" s="22" t="s">
        <v>174</v>
      </c>
      <c r="C39" s="22">
        <v>50</v>
      </c>
      <c r="D39" s="22">
        <f t="shared" si="1"/>
        <v>53.764999999999993</v>
      </c>
      <c r="E39" s="22">
        <f t="shared" si="2"/>
        <v>1.4307720651536059E-3</v>
      </c>
      <c r="F39" s="22">
        <f t="shared" si="3"/>
        <v>72.897705050456437</v>
      </c>
      <c r="G39" s="26">
        <f t="shared" si="4"/>
        <v>49.384270705205957</v>
      </c>
      <c r="H39" s="21">
        <v>737226.85760416673</v>
      </c>
      <c r="I39" s="20">
        <v>28.027777779847383</v>
      </c>
      <c r="J39" s="19">
        <v>5856.1736688674991</v>
      </c>
      <c r="K39" s="19">
        <v>365.65961514634148</v>
      </c>
      <c r="L39" s="19">
        <v>45.673355199999996</v>
      </c>
      <c r="M39" s="19">
        <v>100.13391535714285</v>
      </c>
      <c r="N39" s="19">
        <v>235.81968606075</v>
      </c>
      <c r="O39" s="19">
        <v>131.77075806400001</v>
      </c>
      <c r="P39" s="19">
        <v>94.295379083399993</v>
      </c>
      <c r="Q39" s="19">
        <v>175.22614005599999</v>
      </c>
      <c r="R39" s="19">
        <v>1432.454455839</v>
      </c>
      <c r="S39" s="19">
        <v>2328.1101244279998</v>
      </c>
      <c r="T39" s="19">
        <v>1761.96307815</v>
      </c>
      <c r="U39" s="19">
        <v>112.4587495944</v>
      </c>
      <c r="V39" s="19">
        <v>1078.0237449409999</v>
      </c>
      <c r="W39" s="19">
        <v>231.66680998371427</v>
      </c>
      <c r="X39" s="19">
        <v>400.22528818799998</v>
      </c>
      <c r="Y39" s="19">
        <v>103.7817506</v>
      </c>
      <c r="Z39" s="19">
        <v>416.62335223740001</v>
      </c>
      <c r="AA39" s="19">
        <v>0</v>
      </c>
      <c r="AB39" s="19">
        <v>19.587534549000001</v>
      </c>
      <c r="AC39" s="19">
        <v>13.008889932499999</v>
      </c>
      <c r="AD39" s="19">
        <v>1517.4223146201427</v>
      </c>
      <c r="AF39" s="22">
        <f t="shared" si="5"/>
        <v>39251.969263583997</v>
      </c>
      <c r="AG39" s="22">
        <f t="shared" si="6"/>
        <v>6587.4928991601819</v>
      </c>
      <c r="AH39" s="22">
        <f t="shared" si="7"/>
        <v>45839.462162744181</v>
      </c>
      <c r="AI39" s="22">
        <f t="shared" si="8"/>
        <v>87.224602138488706</v>
      </c>
      <c r="AJ39" s="22">
        <f t="shared" si="9"/>
        <v>85.629209880839014</v>
      </c>
    </row>
    <row r="40" spans="1:36" x14ac:dyDescent="0.25">
      <c r="A40" s="22" t="s">
        <v>175</v>
      </c>
      <c r="C40" s="22">
        <v>50</v>
      </c>
      <c r="D40" s="22">
        <f t="shared" si="1"/>
        <v>53.764999999999993</v>
      </c>
      <c r="E40" s="22">
        <f t="shared" si="2"/>
        <v>1.4307720651536059E-3</v>
      </c>
      <c r="F40" s="22">
        <f t="shared" si="3"/>
        <v>72.897705050456437</v>
      </c>
      <c r="G40" s="26">
        <f t="shared" si="4"/>
        <v>49.384270705205957</v>
      </c>
      <c r="H40" s="21">
        <v>737226.88035879633</v>
      </c>
      <c r="I40" s="20">
        <v>28.573888890445232</v>
      </c>
      <c r="J40" s="19">
        <v>5535.2000592899994</v>
      </c>
      <c r="K40" s="19">
        <v>326.44317221463416</v>
      </c>
      <c r="L40" s="19">
        <v>29.393228512999997</v>
      </c>
      <c r="M40" s="19">
        <v>64.728909120857139</v>
      </c>
      <c r="N40" s="19">
        <v>217.299981261</v>
      </c>
      <c r="O40" s="19">
        <v>62.137921948666666</v>
      </c>
      <c r="P40" s="19">
        <v>44.690126738399996</v>
      </c>
      <c r="Q40" s="19">
        <v>169.01331242399999</v>
      </c>
      <c r="R40" s="19">
        <v>1372.8741896429999</v>
      </c>
      <c r="S40" s="19">
        <v>2226.3875852020001</v>
      </c>
      <c r="T40" s="19">
        <v>1428.4687908315</v>
      </c>
      <c r="U40" s="19">
        <v>75.627568262400004</v>
      </c>
      <c r="V40" s="19">
        <v>577.09770243399998</v>
      </c>
      <c r="W40" s="19">
        <v>110.27433870514285</v>
      </c>
      <c r="X40" s="19">
        <v>80.645048327249995</v>
      </c>
      <c r="Y40" s="19">
        <v>48.076680893999999</v>
      </c>
      <c r="Z40" s="19">
        <v>194.32964653080001</v>
      </c>
      <c r="AA40" s="19">
        <v>0</v>
      </c>
      <c r="AB40" s="19">
        <v>3.0862753074999998</v>
      </c>
      <c r="AC40" s="19">
        <v>2.1624456699999999</v>
      </c>
      <c r="AD40" s="19">
        <v>0</v>
      </c>
      <c r="AF40" s="22">
        <f t="shared" si="5"/>
        <v>26352.630471090008</v>
      </c>
      <c r="AG40" s="22">
        <f t="shared" si="6"/>
        <v>6188.0864037192678</v>
      </c>
      <c r="AH40" s="22">
        <f t="shared" si="7"/>
        <v>32540.716874809274</v>
      </c>
      <c r="AI40" s="22">
        <f t="shared" si="8"/>
        <v>82.989925880904721</v>
      </c>
      <c r="AJ40" s="22">
        <f t="shared" si="9"/>
        <v>80.983558452242804</v>
      </c>
    </row>
    <row r="41" spans="1:36" x14ac:dyDescent="0.25">
      <c r="A41" s="22" t="s">
        <v>176</v>
      </c>
      <c r="C41" s="22">
        <v>50</v>
      </c>
      <c r="D41" s="22">
        <f t="shared" si="1"/>
        <v>53.764999999999993</v>
      </c>
      <c r="E41" s="22">
        <f t="shared" si="2"/>
        <v>1.4307720651536059E-3</v>
      </c>
      <c r="F41" s="22">
        <f t="shared" si="3"/>
        <v>72.897705050456437</v>
      </c>
      <c r="G41" s="26">
        <f t="shared" si="4"/>
        <v>49.384270705205957</v>
      </c>
      <c r="H41" s="21">
        <v>737226.90314814809</v>
      </c>
      <c r="I41" s="20">
        <v>29.120833332650363</v>
      </c>
      <c r="J41" s="19">
        <v>5463.6721830074994</v>
      </c>
      <c r="K41" s="19">
        <v>337.61162755609757</v>
      </c>
      <c r="L41" s="19">
        <v>28.619362331999998</v>
      </c>
      <c r="M41" s="19">
        <v>62.805667593428566</v>
      </c>
      <c r="N41" s="19">
        <v>212.33535011699999</v>
      </c>
      <c r="O41" s="19">
        <v>60.552389150000003</v>
      </c>
      <c r="P41" s="19">
        <v>44.374089018599996</v>
      </c>
      <c r="Q41" s="19">
        <v>166.80315999600001</v>
      </c>
      <c r="R41" s="19">
        <v>1349.008297395</v>
      </c>
      <c r="S41" s="19">
        <v>2184.5323347979997</v>
      </c>
      <c r="T41" s="19">
        <v>1396.195755603</v>
      </c>
      <c r="U41" s="19">
        <v>73.923263884799994</v>
      </c>
      <c r="V41" s="19">
        <v>566.75902231299995</v>
      </c>
      <c r="W41" s="19">
        <v>107.72364717085713</v>
      </c>
      <c r="X41" s="19">
        <v>79.143458567249994</v>
      </c>
      <c r="Y41" s="19">
        <v>46.943710564666667</v>
      </c>
      <c r="Z41" s="19">
        <v>190.060204521</v>
      </c>
      <c r="AA41" s="19">
        <v>0</v>
      </c>
      <c r="AB41" s="19">
        <v>5.7609820674999996</v>
      </c>
      <c r="AC41" s="19">
        <v>2.1544293704999999</v>
      </c>
      <c r="AD41" s="19">
        <v>0</v>
      </c>
      <c r="AF41" s="22">
        <f t="shared" si="5"/>
        <v>25851.561699348</v>
      </c>
      <c r="AG41" s="22">
        <f t="shared" si="6"/>
        <v>6138.8954381196945</v>
      </c>
      <c r="AH41" s="22">
        <f t="shared" si="7"/>
        <v>31990.457137467696</v>
      </c>
      <c r="AI41" s="22">
        <f t="shared" si="8"/>
        <v>82.920931202923114</v>
      </c>
      <c r="AJ41" s="22">
        <f t="shared" si="9"/>
        <v>80.810229088818701</v>
      </c>
    </row>
    <row r="42" spans="1:36" x14ac:dyDescent="0.25">
      <c r="A42" s="22" t="s">
        <v>177</v>
      </c>
      <c r="C42" s="22">
        <v>50</v>
      </c>
      <c r="D42" s="22">
        <f t="shared" si="1"/>
        <v>53.764999999999993</v>
      </c>
      <c r="E42" s="22">
        <f t="shared" si="2"/>
        <v>1.4307720651536059E-3</v>
      </c>
      <c r="F42" s="22">
        <f t="shared" si="3"/>
        <v>72.897705050456437</v>
      </c>
      <c r="G42" s="26">
        <f t="shared" si="4"/>
        <v>49.384270705205957</v>
      </c>
      <c r="H42" s="21">
        <v>737226.92604166665</v>
      </c>
      <c r="I42" s="20">
        <v>29.670277778059244</v>
      </c>
      <c r="J42" s="19">
        <v>5540.9131390799994</v>
      </c>
      <c r="K42" s="19">
        <v>346.7867377512195</v>
      </c>
      <c r="L42" s="19">
        <v>28.780470399999999</v>
      </c>
      <c r="M42" s="19">
        <v>63.213912309428565</v>
      </c>
      <c r="N42" s="19">
        <v>214.615889565</v>
      </c>
      <c r="O42" s="19">
        <v>61.071428249333337</v>
      </c>
      <c r="P42" s="19">
        <v>42.810089434200002</v>
      </c>
      <c r="Q42" s="19">
        <v>170.28027878399999</v>
      </c>
      <c r="R42" s="19">
        <v>1366.0595529899999</v>
      </c>
      <c r="S42" s="19">
        <v>2200.9841276059997</v>
      </c>
      <c r="T42" s="19">
        <v>1406.6482280729999</v>
      </c>
      <c r="U42" s="19">
        <v>74.339485796399998</v>
      </c>
      <c r="V42" s="19">
        <v>571.20474470399995</v>
      </c>
      <c r="W42" s="19">
        <v>108.60951809399999</v>
      </c>
      <c r="X42" s="19">
        <v>79.612118808749997</v>
      </c>
      <c r="Y42" s="19">
        <v>47.385584634666671</v>
      </c>
      <c r="Z42" s="19">
        <v>191.7689667432</v>
      </c>
      <c r="AA42" s="19">
        <v>0</v>
      </c>
      <c r="AB42" s="19">
        <v>2.2517980815</v>
      </c>
      <c r="AC42" s="19">
        <v>2.1268611209999997</v>
      </c>
      <c r="AD42" s="19">
        <v>0</v>
      </c>
      <c r="AF42" s="22">
        <f t="shared" si="5"/>
        <v>26009.066734001997</v>
      </c>
      <c r="AG42" s="22">
        <f t="shared" si="6"/>
        <v>6234.4866145824381</v>
      </c>
      <c r="AH42" s="22">
        <f t="shared" si="7"/>
        <v>32243.553348584435</v>
      </c>
      <c r="AI42" s="22">
        <f t="shared" si="8"/>
        <v>82.815438859429378</v>
      </c>
      <c r="AJ42" s="22">
        <f t="shared" si="9"/>
        <v>80.664393445779609</v>
      </c>
    </row>
    <row r="43" spans="1:36" x14ac:dyDescent="0.25">
      <c r="A43" s="22" t="s">
        <v>178</v>
      </c>
      <c r="C43" s="22">
        <v>50</v>
      </c>
      <c r="D43" s="22">
        <f t="shared" si="1"/>
        <v>53.764999999999993</v>
      </c>
      <c r="E43" s="22">
        <f t="shared" si="2"/>
        <v>1.4307720651536059E-3</v>
      </c>
      <c r="F43" s="22">
        <f t="shared" si="3"/>
        <v>72.897705050456437</v>
      </c>
      <c r="G43" s="26">
        <f t="shared" si="4"/>
        <v>49.384270705205957</v>
      </c>
      <c r="H43" s="21">
        <v>737226.9488773148</v>
      </c>
      <c r="I43" s="20">
        <v>30.218333333730698</v>
      </c>
      <c r="J43" s="19">
        <v>5584.8639674849992</v>
      </c>
      <c r="K43" s="19">
        <v>356.26323410243901</v>
      </c>
      <c r="L43" s="19">
        <v>28.698743249</v>
      </c>
      <c r="M43" s="19">
        <v>63.235363591714282</v>
      </c>
      <c r="N43" s="19">
        <v>215.697503439</v>
      </c>
      <c r="O43" s="19">
        <v>61.309179961333335</v>
      </c>
      <c r="P43" s="19">
        <v>43.155220455600002</v>
      </c>
      <c r="Q43" s="19">
        <v>172.490431212</v>
      </c>
      <c r="R43" s="19">
        <v>1374.36522135</v>
      </c>
      <c r="S43" s="19">
        <v>2201.9296599079998</v>
      </c>
      <c r="T43" s="19">
        <v>1406.8934095259999</v>
      </c>
      <c r="U43" s="19">
        <v>74.242820955599996</v>
      </c>
      <c r="V43" s="19">
        <v>573.45087272000001</v>
      </c>
      <c r="W43" s="19">
        <v>108.84950431457142</v>
      </c>
      <c r="X43" s="19">
        <v>79.924167930750002</v>
      </c>
      <c r="Y43" s="19">
        <v>47.651230462000001</v>
      </c>
      <c r="Z43" s="19">
        <v>192.59437186439999</v>
      </c>
      <c r="AA43" s="19">
        <v>0</v>
      </c>
      <c r="AB43" s="19">
        <v>2.2584457444999999</v>
      </c>
      <c r="AC43" s="19">
        <v>2.1360505375000001</v>
      </c>
      <c r="AD43" s="19">
        <v>0</v>
      </c>
      <c r="AF43" s="22">
        <f t="shared" si="5"/>
        <v>26073.503704578001</v>
      </c>
      <c r="AG43" s="22">
        <f t="shared" si="6"/>
        <v>6297.3904356898774</v>
      </c>
      <c r="AH43" s="22">
        <f t="shared" si="7"/>
        <v>32370.894140267879</v>
      </c>
      <c r="AI43" s="22">
        <f t="shared" si="8"/>
        <v>82.747266901912084</v>
      </c>
      <c r="AJ43" s="22">
        <f t="shared" si="9"/>
        <v>80.546133794135088</v>
      </c>
    </row>
    <row r="44" spans="1:36" x14ac:dyDescent="0.25">
      <c r="A44" s="22" t="s">
        <v>179</v>
      </c>
      <c r="C44" s="22">
        <v>50</v>
      </c>
      <c r="D44" s="22">
        <f t="shared" si="1"/>
        <v>53.764999999999993</v>
      </c>
      <c r="E44" s="22">
        <f t="shared" si="2"/>
        <v>1.4307720651536059E-3</v>
      </c>
      <c r="F44" s="22">
        <f t="shared" si="3"/>
        <v>72.897705050456437</v>
      </c>
      <c r="G44" s="26">
        <f t="shared" si="4"/>
        <v>49.384270705205957</v>
      </c>
      <c r="H44" s="21">
        <v>737226.97170138895</v>
      </c>
      <c r="I44" s="20">
        <v>30.766111113131046</v>
      </c>
      <c r="J44" s="19">
        <v>5570.1648114749996</v>
      </c>
      <c r="K44" s="19">
        <v>372.06693222439026</v>
      </c>
      <c r="L44" s="19">
        <v>28.154807999999999</v>
      </c>
      <c r="M44" s="19">
        <v>62.063922473142853</v>
      </c>
      <c r="N44" s="19">
        <v>213.24011660324999</v>
      </c>
      <c r="O44" s="19">
        <v>60.543786292</v>
      </c>
      <c r="P44" s="19">
        <v>43.002011375400002</v>
      </c>
      <c r="Q44" s="19">
        <v>171.58009242</v>
      </c>
      <c r="R44" s="19">
        <v>1363.8939790080001</v>
      </c>
      <c r="S44" s="19">
        <v>2180.9535458699997</v>
      </c>
      <c r="T44" s="19">
        <v>1389.7371599595001</v>
      </c>
      <c r="U44" s="19">
        <v>73.263972130799999</v>
      </c>
      <c r="V44" s="19">
        <v>568.17184622000002</v>
      </c>
      <c r="W44" s="19">
        <v>108.00251384057142</v>
      </c>
      <c r="X44" s="19">
        <v>79.366937355749997</v>
      </c>
      <c r="Y44" s="19">
        <v>47.059979494000004</v>
      </c>
      <c r="Z44" s="19">
        <v>191.00151360179999</v>
      </c>
      <c r="AA44" s="19">
        <v>0</v>
      </c>
      <c r="AB44" s="19">
        <v>2.2744783434999998</v>
      </c>
      <c r="AC44" s="19">
        <v>2.0906900134999997</v>
      </c>
      <c r="AD44" s="19">
        <v>0</v>
      </c>
      <c r="AF44" s="22">
        <f t="shared" si="5"/>
        <v>25812.541481693999</v>
      </c>
      <c r="AG44" s="22">
        <f t="shared" si="6"/>
        <v>6314.2986759237801</v>
      </c>
      <c r="AH44" s="22">
        <f t="shared" si="7"/>
        <v>32126.840157617778</v>
      </c>
      <c r="AI44" s="22">
        <f t="shared" si="8"/>
        <v>82.661958710700574</v>
      </c>
      <c r="AJ44" s="22">
        <f t="shared" si="9"/>
        <v>80.345721381420816</v>
      </c>
    </row>
    <row r="45" spans="1:36" x14ac:dyDescent="0.25">
      <c r="A45" s="22" t="s">
        <v>180</v>
      </c>
      <c r="C45" s="22">
        <v>50</v>
      </c>
      <c r="D45" s="22">
        <f t="shared" si="1"/>
        <v>53.764999999999993</v>
      </c>
      <c r="E45" s="22">
        <f t="shared" si="2"/>
        <v>1.4307720651536059E-3</v>
      </c>
      <c r="F45" s="22">
        <f t="shared" si="3"/>
        <v>72.897705050456437</v>
      </c>
      <c r="G45" s="26">
        <f t="shared" si="4"/>
        <v>49.384270705205957</v>
      </c>
      <c r="H45" s="21">
        <v>737226.99451388884</v>
      </c>
      <c r="I45" s="20">
        <v>31.313611110672355</v>
      </c>
      <c r="J45" s="19">
        <v>5667.5364552674992</v>
      </c>
      <c r="K45" s="19">
        <v>382.51625730731706</v>
      </c>
      <c r="L45" s="19">
        <v>28.469594394999998</v>
      </c>
      <c r="M45" s="19">
        <v>62.865664148571426</v>
      </c>
      <c r="N45" s="19">
        <v>217.06917049124999</v>
      </c>
      <c r="O45" s="19">
        <v>61.395208541333332</v>
      </c>
      <c r="P45" s="19">
        <v>43.669045701599998</v>
      </c>
      <c r="Q45" s="19">
        <v>175.88308557600001</v>
      </c>
      <c r="R45" s="19">
        <v>1385.5567575299999</v>
      </c>
      <c r="S45" s="19">
        <v>2206.5705107599997</v>
      </c>
      <c r="T45" s="19">
        <v>1403.6667512175</v>
      </c>
      <c r="U45" s="19">
        <v>73.953764926799991</v>
      </c>
      <c r="V45" s="19">
        <v>575.12569275700002</v>
      </c>
      <c r="W45" s="19">
        <v>109.26177114599999</v>
      </c>
      <c r="X45" s="19">
        <v>80.328600016500005</v>
      </c>
      <c r="Y45" s="19">
        <v>47.892631871333336</v>
      </c>
      <c r="Z45" s="19">
        <v>194.4894250662</v>
      </c>
      <c r="AA45" s="19">
        <v>0</v>
      </c>
      <c r="AB45" s="19">
        <v>2.2523846399999998</v>
      </c>
      <c r="AC45" s="19">
        <v>2.1164985874999998</v>
      </c>
      <c r="AD45" s="19">
        <v>0</v>
      </c>
      <c r="AF45" s="22">
        <f t="shared" si="5"/>
        <v>26148.993783528</v>
      </c>
      <c r="AG45" s="22">
        <f t="shared" si="6"/>
        <v>6432.5689698821334</v>
      </c>
      <c r="AH45" s="22">
        <f t="shared" si="7"/>
        <v>32581.562753410133</v>
      </c>
      <c r="AI45" s="22">
        <f t="shared" si="8"/>
        <v>82.605080983494844</v>
      </c>
      <c r="AJ45" s="22">
        <f t="shared" si="9"/>
        <v>80.257027514099605</v>
      </c>
    </row>
    <row r="46" spans="1:36" x14ac:dyDescent="0.25">
      <c r="A46" s="22" t="s">
        <v>181</v>
      </c>
      <c r="C46" s="22">
        <v>50</v>
      </c>
      <c r="D46" s="22">
        <f t="shared" si="1"/>
        <v>53.764999999999993</v>
      </c>
      <c r="E46" s="22">
        <f t="shared" si="2"/>
        <v>1.4307720651536059E-3</v>
      </c>
      <c r="F46" s="22">
        <f t="shared" si="3"/>
        <v>72.897705050456437</v>
      </c>
      <c r="G46" s="26">
        <f t="shared" si="4"/>
        <v>49.384270705205957</v>
      </c>
      <c r="H46" s="21">
        <v>737227.01739583327</v>
      </c>
      <c r="I46" s="20">
        <v>31.862777777016163</v>
      </c>
      <c r="J46" s="19">
        <v>5750.3585154674993</v>
      </c>
      <c r="K46" s="19">
        <v>397.53024740000001</v>
      </c>
      <c r="L46" s="19">
        <v>28.631093501999999</v>
      </c>
      <c r="M46" s="19">
        <v>63.017499005999994</v>
      </c>
      <c r="N46" s="19">
        <v>218.5229557335</v>
      </c>
      <c r="O46" s="19">
        <v>61.758353425999999</v>
      </c>
      <c r="P46" s="19">
        <v>44.730951210000001</v>
      </c>
      <c r="Q46" s="19">
        <v>178.65633416399999</v>
      </c>
      <c r="R46" s="19">
        <v>1400.2383167850001</v>
      </c>
      <c r="S46" s="19">
        <v>2223.6925444139997</v>
      </c>
      <c r="T46" s="19">
        <v>1412.5009087860001</v>
      </c>
      <c r="U46" s="19">
        <v>74.137709672399993</v>
      </c>
      <c r="V46" s="19">
        <v>579.62772476399994</v>
      </c>
      <c r="W46" s="19">
        <v>110.18920392857142</v>
      </c>
      <c r="X46" s="19">
        <v>80.960910079499996</v>
      </c>
      <c r="Y46" s="19">
        <v>48.191124974666664</v>
      </c>
      <c r="Z46" s="19">
        <v>196.90111899479999</v>
      </c>
      <c r="AA46" s="19">
        <v>0</v>
      </c>
      <c r="AB46" s="19">
        <v>2.2910975009999999</v>
      </c>
      <c r="AC46" s="19">
        <v>2.1284252769999998</v>
      </c>
      <c r="AD46" s="19">
        <v>0</v>
      </c>
      <c r="AF46" s="22">
        <f t="shared" si="5"/>
        <v>26362.132718789999</v>
      </c>
      <c r="AG46" s="22">
        <f t="shared" si="6"/>
        <v>6545.4190102674993</v>
      </c>
      <c r="AH46" s="22">
        <f t="shared" si="7"/>
        <v>32907.551729057501</v>
      </c>
      <c r="AI46" s="22">
        <f t="shared" si="8"/>
        <v>82.525717613960609</v>
      </c>
      <c r="AJ46" s="22">
        <f t="shared" si="9"/>
        <v>80.109674933708703</v>
      </c>
    </row>
    <row r="47" spans="1:36" x14ac:dyDescent="0.25">
      <c r="A47" s="22" t="s">
        <v>182</v>
      </c>
      <c r="C47" s="22">
        <v>50</v>
      </c>
      <c r="D47" s="22">
        <f t="shared" si="1"/>
        <v>53.764999999999993</v>
      </c>
      <c r="E47" s="22">
        <f t="shared" si="2"/>
        <v>1.4307720651536059E-3</v>
      </c>
      <c r="F47" s="22">
        <f t="shared" si="3"/>
        <v>72.897705050456437</v>
      </c>
      <c r="G47" s="26">
        <f t="shared" si="4"/>
        <v>49.384270705205957</v>
      </c>
      <c r="H47" s="21">
        <v>737227.04021990742</v>
      </c>
      <c r="I47" s="20">
        <v>32.410555556416512</v>
      </c>
      <c r="J47" s="19">
        <v>5695.3334625824991</v>
      </c>
      <c r="K47" s="19">
        <v>416.46607253658539</v>
      </c>
      <c r="L47" s="19">
        <v>27.942473823</v>
      </c>
      <c r="M47" s="19">
        <v>61.596686730857137</v>
      </c>
      <c r="N47" s="19">
        <v>215.22767008049999</v>
      </c>
      <c r="O47" s="19">
        <v>60.818295669999998</v>
      </c>
      <c r="P47" s="19">
        <v>43.905076842</v>
      </c>
      <c r="Q47" s="19">
        <v>177.297864678</v>
      </c>
      <c r="R47" s="19">
        <v>1384.3214653289999</v>
      </c>
      <c r="S47" s="19">
        <v>2193.9946965199997</v>
      </c>
      <c r="T47" s="19">
        <v>1388.5593504915</v>
      </c>
      <c r="U47" s="19">
        <v>72.927052928400002</v>
      </c>
      <c r="V47" s="19">
        <v>572.44981287999997</v>
      </c>
      <c r="W47" s="19">
        <v>108.43288019142857</v>
      </c>
      <c r="X47" s="19">
        <v>80.048518332750007</v>
      </c>
      <c r="Y47" s="19">
        <v>47.404875892</v>
      </c>
      <c r="Z47" s="19">
        <v>193.9063859172</v>
      </c>
      <c r="AA47" s="19">
        <v>0</v>
      </c>
      <c r="AB47" s="19">
        <v>2.243390743</v>
      </c>
      <c r="AC47" s="19">
        <v>2.1039853394999999</v>
      </c>
      <c r="AD47" s="19">
        <v>0</v>
      </c>
      <c r="AF47" s="22">
        <f t="shared" si="5"/>
        <v>25980.611608049996</v>
      </c>
      <c r="AG47" s="22">
        <f t="shared" si="6"/>
        <v>6528.2656076556696</v>
      </c>
      <c r="AH47" s="22">
        <f t="shared" si="7"/>
        <v>32508.877215705666</v>
      </c>
      <c r="AI47" s="22">
        <f t="shared" si="8"/>
        <v>82.480682353954151</v>
      </c>
      <c r="AJ47" s="22">
        <f t="shared" si="9"/>
        <v>79.918514058979127</v>
      </c>
    </row>
    <row r="48" spans="1:36" x14ac:dyDescent="0.25">
      <c r="A48" s="22" t="s">
        <v>183</v>
      </c>
      <c r="C48" s="22">
        <v>50</v>
      </c>
      <c r="D48" s="22">
        <f t="shared" si="1"/>
        <v>53.764999999999993</v>
      </c>
      <c r="E48" s="22">
        <f t="shared" si="2"/>
        <v>1.4307720651536059E-3</v>
      </c>
      <c r="F48" s="22">
        <f t="shared" si="3"/>
        <v>72.897705050456437</v>
      </c>
      <c r="G48" s="26">
        <f t="shared" si="4"/>
        <v>49.384270705205957</v>
      </c>
      <c r="H48" s="21">
        <v>737227.06311342597</v>
      </c>
      <c r="I48" s="20">
        <v>32.960000001825392</v>
      </c>
      <c r="J48" s="19">
        <v>5802.1135047149992</v>
      </c>
      <c r="K48" s="19">
        <v>428.22013262439026</v>
      </c>
      <c r="L48" s="19">
        <v>28.185309042</v>
      </c>
      <c r="M48" s="19">
        <v>62.002920389142851</v>
      </c>
      <c r="N48" s="19">
        <v>217.38767175675</v>
      </c>
      <c r="O48" s="19">
        <v>61.171012848000004</v>
      </c>
      <c r="P48" s="19">
        <v>44.2678046184</v>
      </c>
      <c r="Q48" s="19">
        <v>181.12457233199999</v>
      </c>
      <c r="R48" s="19">
        <v>1403.3940015149999</v>
      </c>
      <c r="S48" s="19">
        <v>2215.98672988</v>
      </c>
      <c r="T48" s="19">
        <v>1403.274343581</v>
      </c>
      <c r="U48" s="19">
        <v>73.374245128799998</v>
      </c>
      <c r="V48" s="19">
        <v>579.09943107499998</v>
      </c>
      <c r="W48" s="19">
        <v>109.88050656942856</v>
      </c>
      <c r="X48" s="19">
        <v>81.072649473750005</v>
      </c>
      <c r="Y48" s="19">
        <v>47.854831434666664</v>
      </c>
      <c r="Z48" s="19">
        <v>195.79135031280001</v>
      </c>
      <c r="AA48" s="19">
        <v>0</v>
      </c>
      <c r="AB48" s="19">
        <v>2.277411136</v>
      </c>
      <c r="AC48" s="19">
        <v>2.1184537825</v>
      </c>
      <c r="AD48" s="19">
        <v>0</v>
      </c>
      <c r="AF48" s="22">
        <f t="shared" si="5"/>
        <v>26259.569445714002</v>
      </c>
      <c r="AG48" s="22">
        <f t="shared" si="6"/>
        <v>6658.5537699637798</v>
      </c>
      <c r="AH48" s="22">
        <f t="shared" si="7"/>
        <v>32918.123215677784</v>
      </c>
      <c r="AI48" s="22">
        <f t="shared" si="8"/>
        <v>82.374106000211924</v>
      </c>
      <c r="AJ48" s="22">
        <f t="shared" si="9"/>
        <v>79.772377281847781</v>
      </c>
    </row>
    <row r="49" spans="1:36" x14ac:dyDescent="0.25">
      <c r="A49" s="22" t="s">
        <v>184</v>
      </c>
      <c r="C49" s="22">
        <v>50</v>
      </c>
      <c r="D49" s="22">
        <f t="shared" si="1"/>
        <v>53.764999999999993</v>
      </c>
      <c r="E49" s="22">
        <f t="shared" si="2"/>
        <v>1.4307720651536059E-3</v>
      </c>
      <c r="F49" s="22">
        <f t="shared" si="3"/>
        <v>72.897705050456437</v>
      </c>
      <c r="G49" s="26">
        <f t="shared" si="4"/>
        <v>49.384270705205957</v>
      </c>
      <c r="H49" s="21">
        <v>737227.08594907413</v>
      </c>
      <c r="I49" s="20">
        <v>33.508055557496846</v>
      </c>
      <c r="J49" s="19">
        <v>5656.5971392424999</v>
      </c>
      <c r="K49" s="19">
        <v>424.96783264878053</v>
      </c>
      <c r="L49" s="19">
        <v>27.355133244999998</v>
      </c>
      <c r="M49" s="19">
        <v>60.229837837714278</v>
      </c>
      <c r="N49" s="19">
        <v>212.20425429225</v>
      </c>
      <c r="O49" s="19">
        <v>59.712698070666669</v>
      </c>
      <c r="P49" s="19">
        <v>43.5550187292</v>
      </c>
      <c r="Q49" s="19">
        <v>177.66622341600001</v>
      </c>
      <c r="R49" s="19">
        <v>1367.477851443</v>
      </c>
      <c r="S49" s="19">
        <v>2151.009343406</v>
      </c>
      <c r="T49" s="19">
        <v>1357.4787886935001</v>
      </c>
      <c r="U49" s="19">
        <v>71.065081625999994</v>
      </c>
      <c r="V49" s="19">
        <v>561.71618336899996</v>
      </c>
      <c r="W49" s="19">
        <v>106.80727520571428</v>
      </c>
      <c r="X49" s="19">
        <v>78.573616984500006</v>
      </c>
      <c r="Y49" s="19">
        <v>46.706740930666669</v>
      </c>
      <c r="Z49" s="19">
        <v>191.63992387319999</v>
      </c>
      <c r="AA49" s="19">
        <v>0</v>
      </c>
      <c r="AB49" s="19">
        <v>2.2050689210000001</v>
      </c>
      <c r="AC49" s="19">
        <v>2.0633172835</v>
      </c>
      <c r="AD49" s="19">
        <v>0</v>
      </c>
      <c r="AF49" s="22">
        <f t="shared" si="5"/>
        <v>25516.986384714</v>
      </c>
      <c r="AG49" s="22">
        <f t="shared" si="6"/>
        <v>6506.5328045400611</v>
      </c>
      <c r="AH49" s="22">
        <f t="shared" si="7"/>
        <v>32023.519189254061</v>
      </c>
      <c r="AI49" s="22">
        <f t="shared" si="8"/>
        <v>82.336116446750026</v>
      </c>
      <c r="AJ49" s="22">
        <f t="shared" si="9"/>
        <v>79.682018187671829</v>
      </c>
    </row>
    <row r="50" spans="1:36" x14ac:dyDescent="0.25">
      <c r="A50" s="22" t="s">
        <v>185</v>
      </c>
      <c r="C50" s="22">
        <v>50</v>
      </c>
      <c r="D50" s="22">
        <f t="shared" si="1"/>
        <v>53.764999999999993</v>
      </c>
      <c r="E50" s="22">
        <f t="shared" si="2"/>
        <v>1.4307720651536059E-3</v>
      </c>
      <c r="F50" s="22">
        <f t="shared" si="3"/>
        <v>72.897705050456437</v>
      </c>
      <c r="G50" s="26">
        <f t="shared" si="4"/>
        <v>49.384270705205957</v>
      </c>
      <c r="H50" s="21">
        <v>737227.10878472216</v>
      </c>
      <c r="I50" s="20">
        <v>34.056111110374331</v>
      </c>
      <c r="J50" s="19">
        <v>5754.1711457174997</v>
      </c>
      <c r="K50" s="19">
        <v>446.90035178048782</v>
      </c>
      <c r="L50" s="19">
        <v>27.443508058999999</v>
      </c>
      <c r="M50" s="19">
        <v>60.427256669999998</v>
      </c>
      <c r="N50" s="19">
        <v>214.0240520385</v>
      </c>
      <c r="O50" s="19">
        <v>60.113382699333336</v>
      </c>
      <c r="P50" s="19">
        <v>44.398489852200001</v>
      </c>
      <c r="Q50" s="19">
        <v>181.077647652</v>
      </c>
      <c r="R50" s="19">
        <v>1386.271185783</v>
      </c>
      <c r="S50" s="19">
        <v>2176.7412737619998</v>
      </c>
      <c r="T50" s="19">
        <v>1372.2770730899999</v>
      </c>
      <c r="U50" s="19">
        <v>71.820568973999997</v>
      </c>
      <c r="V50" s="19">
        <v>569.50059674199997</v>
      </c>
      <c r="W50" s="19">
        <v>107.85168451199999</v>
      </c>
      <c r="X50" s="19">
        <v>79.736762490000004</v>
      </c>
      <c r="Y50" s="19">
        <v>47.065454039999999</v>
      </c>
      <c r="Z50" s="19">
        <v>191.29831220279999</v>
      </c>
      <c r="AA50" s="19">
        <v>0</v>
      </c>
      <c r="AB50" s="19">
        <v>2.2291178194999999</v>
      </c>
      <c r="AC50" s="19">
        <v>2.0678142319999999</v>
      </c>
      <c r="AD50" s="19">
        <v>0</v>
      </c>
      <c r="AF50" s="22">
        <f t="shared" si="5"/>
        <v>25790.085676080002</v>
      </c>
      <c r="AG50" s="22">
        <f t="shared" si="6"/>
        <v>6647.971849278475</v>
      </c>
      <c r="AH50" s="22">
        <f t="shared" si="7"/>
        <v>32438.057525358476</v>
      </c>
      <c r="AI50" s="22">
        <f t="shared" si="8"/>
        <v>82.261048950852953</v>
      </c>
      <c r="AJ50" s="22">
        <f t="shared" si="9"/>
        <v>79.505641347107741</v>
      </c>
    </row>
    <row r="51" spans="1:36" x14ac:dyDescent="0.25">
      <c r="A51" s="22" t="s">
        <v>186</v>
      </c>
      <c r="C51" s="22">
        <v>50</v>
      </c>
      <c r="D51" s="22">
        <f t="shared" si="1"/>
        <v>53.764999999999993</v>
      </c>
      <c r="E51" s="22">
        <f t="shared" si="2"/>
        <v>1.4307720651536059E-3</v>
      </c>
      <c r="F51" s="22">
        <f t="shared" si="3"/>
        <v>72.897705050456437</v>
      </c>
      <c r="G51" s="26">
        <f t="shared" si="4"/>
        <v>49.384270705205957</v>
      </c>
      <c r="H51" s="21">
        <v>737227.13160879631</v>
      </c>
      <c r="I51" s="20">
        <v>34.60388888977468</v>
      </c>
      <c r="J51" s="19">
        <v>5798.8287771149999</v>
      </c>
      <c r="K51" s="19">
        <v>457.16464865365856</v>
      </c>
      <c r="L51" s="19">
        <v>27.408705588</v>
      </c>
      <c r="M51" s="19">
        <v>60.465131590285708</v>
      </c>
      <c r="N51" s="19">
        <v>214.81707913049999</v>
      </c>
      <c r="O51" s="19">
        <v>60.326368608000003</v>
      </c>
      <c r="P51" s="19">
        <v>44.607773924999996</v>
      </c>
      <c r="Q51" s="19">
        <v>183.09071642399999</v>
      </c>
      <c r="R51" s="19">
        <v>1391.789528151</v>
      </c>
      <c r="S51" s="19">
        <v>2180.4037450359997</v>
      </c>
      <c r="T51" s="19">
        <v>1371.0447136815001</v>
      </c>
      <c r="U51" s="19">
        <v>71.642724436799995</v>
      </c>
      <c r="V51" s="19">
        <v>569.78566417299999</v>
      </c>
      <c r="W51" s="19">
        <v>108.07792850485714</v>
      </c>
      <c r="X51" s="19">
        <v>79.852607793749996</v>
      </c>
      <c r="Y51" s="19">
        <v>47.290431811333335</v>
      </c>
      <c r="Z51" s="19">
        <v>192.37945682999998</v>
      </c>
      <c r="AA51" s="19">
        <v>0</v>
      </c>
      <c r="AB51" s="19">
        <v>2.243390743</v>
      </c>
      <c r="AC51" s="19">
        <v>2.0742663754999997</v>
      </c>
      <c r="AD51" s="19">
        <v>0</v>
      </c>
      <c r="AF51" s="22">
        <f t="shared" si="5"/>
        <v>25835.942819610002</v>
      </c>
      <c r="AG51" s="22">
        <f t="shared" si="6"/>
        <v>6713.1580744223174</v>
      </c>
      <c r="AH51" s="22">
        <f t="shared" si="7"/>
        <v>32549.100894032319</v>
      </c>
      <c r="AI51" s="22">
        <f t="shared" si="8"/>
        <v>82.184365718752687</v>
      </c>
      <c r="AJ51" s="22">
        <f t="shared" si="9"/>
        <v>79.375288748288781</v>
      </c>
    </row>
    <row r="52" spans="1:36" x14ac:dyDescent="0.25">
      <c r="A52" s="22" t="s">
        <v>187</v>
      </c>
      <c r="C52" s="22">
        <v>50</v>
      </c>
      <c r="D52" s="22">
        <f t="shared" si="1"/>
        <v>53.764999999999993</v>
      </c>
      <c r="E52" s="22">
        <f t="shared" si="2"/>
        <v>1.4307720651536059E-3</v>
      </c>
      <c r="F52" s="22">
        <f t="shared" si="3"/>
        <v>72.897705050456437</v>
      </c>
      <c r="G52" s="26">
        <f t="shared" si="4"/>
        <v>49.384270705205957</v>
      </c>
      <c r="H52" s="21">
        <v>737227.15438657405</v>
      </c>
      <c r="I52" s="20">
        <v>35.150555555708706</v>
      </c>
      <c r="J52" s="19">
        <v>5773.5070466699999</v>
      </c>
      <c r="K52" s="19">
        <v>467.52622840000004</v>
      </c>
      <c r="L52" s="19">
        <v>27.000851910999998</v>
      </c>
      <c r="M52" s="19">
        <v>59.645290395428567</v>
      </c>
      <c r="N52" s="19">
        <v>213.09728960850001</v>
      </c>
      <c r="O52" s="19">
        <v>59.829749077999999</v>
      </c>
      <c r="P52" s="19">
        <v>44.171139777599997</v>
      </c>
      <c r="Q52" s="19">
        <v>182.018487486</v>
      </c>
      <c r="R52" s="19">
        <v>1379.4412986089999</v>
      </c>
      <c r="S52" s="19">
        <v>2150.6480233699999</v>
      </c>
      <c r="T52" s="19">
        <v>1352.6942310090001</v>
      </c>
      <c r="U52" s="19">
        <v>70.607096749199997</v>
      </c>
      <c r="V52" s="19">
        <v>563.86924410300003</v>
      </c>
      <c r="W52" s="19">
        <v>107.24468025857142</v>
      </c>
      <c r="X52" s="19">
        <v>79.093894374000001</v>
      </c>
      <c r="Y52" s="19">
        <v>46.863938608666665</v>
      </c>
      <c r="Z52" s="19">
        <v>191.25936471840001</v>
      </c>
      <c r="AA52" s="19">
        <v>0</v>
      </c>
      <c r="AB52" s="19">
        <v>2.3425191294999999</v>
      </c>
      <c r="AC52" s="19">
        <v>2.0689873489999999</v>
      </c>
      <c r="AD52" s="19">
        <v>0</v>
      </c>
      <c r="AF52" s="22">
        <f t="shared" si="5"/>
        <v>25550.295868811998</v>
      </c>
      <c r="AG52" s="22">
        <f t="shared" si="6"/>
        <v>6708.55950347</v>
      </c>
      <c r="AH52" s="22">
        <f t="shared" si="7"/>
        <v>32258.855372282</v>
      </c>
      <c r="AI52" s="22">
        <f t="shared" si="8"/>
        <v>82.102566938469835</v>
      </c>
      <c r="AJ52" s="22">
        <f t="shared" si="9"/>
        <v>79.203975385827718</v>
      </c>
    </row>
    <row r="53" spans="1:36" x14ac:dyDescent="0.25">
      <c r="A53" s="22" t="s">
        <v>188</v>
      </c>
      <c r="C53" s="22">
        <v>50</v>
      </c>
      <c r="D53" s="22">
        <f t="shared" si="1"/>
        <v>53.764999999999993</v>
      </c>
      <c r="E53" s="22">
        <f t="shared" si="2"/>
        <v>1.4307720651536059E-3</v>
      </c>
      <c r="F53" s="22">
        <f t="shared" si="3"/>
        <v>72.897705050456437</v>
      </c>
      <c r="G53" s="26">
        <f t="shared" si="4"/>
        <v>49.384270705205957</v>
      </c>
      <c r="H53" s="21">
        <v>737227.17719907407</v>
      </c>
      <c r="I53" s="20">
        <v>35.698055556043983</v>
      </c>
      <c r="J53" s="19">
        <v>5816.6220292124999</v>
      </c>
      <c r="K53" s="19">
        <v>489.36337216585366</v>
      </c>
      <c r="L53" s="19">
        <v>26.854603324999999</v>
      </c>
      <c r="M53" s="19">
        <v>59.436475569428566</v>
      </c>
      <c r="N53" s="19">
        <v>213.63281751899999</v>
      </c>
      <c r="O53" s="19">
        <v>59.893618781333338</v>
      </c>
      <c r="P53" s="19">
        <v>45.854562672599997</v>
      </c>
      <c r="Q53" s="19">
        <v>183.904859622</v>
      </c>
      <c r="R53" s="19">
        <v>1387.685964885</v>
      </c>
      <c r="S53" s="19">
        <v>2157.372330014</v>
      </c>
      <c r="T53" s="19">
        <v>1352.925335058</v>
      </c>
      <c r="U53" s="19">
        <v>70.543748431200001</v>
      </c>
      <c r="V53" s="19">
        <v>565.46272802800002</v>
      </c>
      <c r="W53" s="19">
        <v>107.14513290171428</v>
      </c>
      <c r="X53" s="19">
        <v>79.274554391999999</v>
      </c>
      <c r="Y53" s="19">
        <v>46.966651519333332</v>
      </c>
      <c r="Z53" s="19">
        <v>194.85215284259999</v>
      </c>
      <c r="AA53" s="19">
        <v>0</v>
      </c>
      <c r="AB53" s="19">
        <v>3.0211673139999999</v>
      </c>
      <c r="AC53" s="19">
        <v>2.0715291025</v>
      </c>
      <c r="AD53" s="19">
        <v>0</v>
      </c>
      <c r="AF53" s="22">
        <f t="shared" si="5"/>
        <v>25664.111680152</v>
      </c>
      <c r="AG53" s="22">
        <f t="shared" si="6"/>
        <v>6795.3487735442068</v>
      </c>
      <c r="AH53" s="22">
        <f t="shared" si="7"/>
        <v>32459.460453696207</v>
      </c>
      <c r="AI53" s="22">
        <f t="shared" si="8"/>
        <v>82.080349001764901</v>
      </c>
      <c r="AJ53" s="22">
        <f t="shared" si="9"/>
        <v>79.06512098918634</v>
      </c>
    </row>
    <row r="54" spans="1:36" x14ac:dyDescent="0.25">
      <c r="A54" s="22" t="s">
        <v>189</v>
      </c>
      <c r="C54" s="22">
        <v>50</v>
      </c>
      <c r="D54" s="22">
        <f t="shared" si="1"/>
        <v>53.764999999999993</v>
      </c>
      <c r="E54" s="22">
        <f t="shared" si="2"/>
        <v>1.4307720651536059E-3</v>
      </c>
      <c r="F54" s="22">
        <f t="shared" si="3"/>
        <v>72.897705050456437</v>
      </c>
      <c r="G54" s="26">
        <f t="shared" si="4"/>
        <v>49.384270705205957</v>
      </c>
      <c r="H54" s="21">
        <v>737227.19994212966</v>
      </c>
      <c r="I54" s="20">
        <v>36.243888890370727</v>
      </c>
      <c r="J54" s="19">
        <v>5766.4126216124996</v>
      </c>
      <c r="K54" s="19">
        <v>491.1163713902439</v>
      </c>
      <c r="L54" s="19">
        <v>26.378317823</v>
      </c>
      <c r="M54" s="19">
        <v>58.265034450857137</v>
      </c>
      <c r="N54" s="19">
        <v>210.50176824600001</v>
      </c>
      <c r="O54" s="19">
        <v>58.776290012000004</v>
      </c>
      <c r="P54" s="19">
        <v>45.641290001999998</v>
      </c>
      <c r="Q54" s="19">
        <v>183.00625199999999</v>
      </c>
      <c r="R54" s="19">
        <v>1370.6816339699999</v>
      </c>
      <c r="S54" s="19">
        <v>2128.0936759279998</v>
      </c>
      <c r="T54" s="19">
        <v>1331.3499537524999</v>
      </c>
      <c r="U54" s="19">
        <v>69.429287281200004</v>
      </c>
      <c r="V54" s="19">
        <v>557.09723070099994</v>
      </c>
      <c r="W54" s="19">
        <v>105.58321141028571</v>
      </c>
      <c r="X54" s="19">
        <v>78.317877478499994</v>
      </c>
      <c r="Y54" s="19">
        <v>46.275294567333333</v>
      </c>
      <c r="Z54" s="19">
        <v>189.70967716140001</v>
      </c>
      <c r="AA54" s="19">
        <v>0</v>
      </c>
      <c r="AB54" s="19">
        <v>5.7875727195</v>
      </c>
      <c r="AC54" s="19">
        <v>2.0312520854999998</v>
      </c>
      <c r="AD54" s="19">
        <v>0</v>
      </c>
      <c r="AF54" s="22">
        <f t="shared" si="5"/>
        <v>25307.96978259</v>
      </c>
      <c r="AG54" s="22">
        <f t="shared" si="6"/>
        <v>6748.6453643929872</v>
      </c>
      <c r="AH54" s="22">
        <f t="shared" si="7"/>
        <v>32056.615146982986</v>
      </c>
      <c r="AI54" s="22">
        <f t="shared" si="8"/>
        <v>82.011785726057212</v>
      </c>
      <c r="AJ54" s="22">
        <f t="shared" si="9"/>
        <v>78.947729404836636</v>
      </c>
    </row>
    <row r="55" spans="1:36" x14ac:dyDescent="0.25">
      <c r="A55" s="22" t="s">
        <v>190</v>
      </c>
      <c r="C55" s="22">
        <v>50</v>
      </c>
      <c r="D55" s="22">
        <f t="shared" si="1"/>
        <v>53.764999999999993</v>
      </c>
      <c r="E55" s="22">
        <f t="shared" si="2"/>
        <v>1.4307720651536059E-3</v>
      </c>
      <c r="F55" s="22">
        <f t="shared" si="3"/>
        <v>72.897705050456437</v>
      </c>
      <c r="G55" s="26">
        <f t="shared" si="4"/>
        <v>49.384270705205957</v>
      </c>
      <c r="H55" s="21">
        <v>737227.22269675927</v>
      </c>
      <c r="I55" s="20">
        <v>36.790000000968575</v>
      </c>
      <c r="J55" s="19">
        <v>5842.011213885</v>
      </c>
      <c r="K55" s="19">
        <v>506.55573561463416</v>
      </c>
      <c r="L55" s="19">
        <v>26.424069385999999</v>
      </c>
      <c r="M55" s="19">
        <v>58.449046231714284</v>
      </c>
      <c r="N55" s="19">
        <v>211.73148814125</v>
      </c>
      <c r="O55" s="19">
        <v>59.095899221333333</v>
      </c>
      <c r="P55" s="19">
        <v>44.734705184399999</v>
      </c>
      <c r="Q55" s="19">
        <v>186.12205075200001</v>
      </c>
      <c r="R55" s="19">
        <v>1382.8750120679999</v>
      </c>
      <c r="S55" s="19">
        <v>2142.2203508419998</v>
      </c>
      <c r="T55" s="19">
        <v>1338.7446967620001</v>
      </c>
      <c r="U55" s="19">
        <v>69.610885792800005</v>
      </c>
      <c r="V55" s="19">
        <v>561.79478220800002</v>
      </c>
      <c r="W55" s="19">
        <v>106.40841542571428</v>
      </c>
      <c r="X55" s="19">
        <v>78.922032733500004</v>
      </c>
      <c r="Y55" s="19">
        <v>46.528166454000001</v>
      </c>
      <c r="Z55" s="19">
        <v>193.3550209272</v>
      </c>
      <c r="AA55" s="19">
        <v>0</v>
      </c>
      <c r="AB55" s="19">
        <v>2.1898184000000001</v>
      </c>
      <c r="AC55" s="19">
        <v>2.04122358</v>
      </c>
      <c r="AD55" s="19">
        <v>0</v>
      </c>
      <c r="AF55" s="22">
        <f t="shared" si="5"/>
        <v>25447.901524584002</v>
      </c>
      <c r="AG55" s="22">
        <f t="shared" si="6"/>
        <v>6855.1226851142683</v>
      </c>
      <c r="AH55" s="22">
        <f t="shared" si="7"/>
        <v>32303.024209698269</v>
      </c>
      <c r="AI55" s="22">
        <f t="shared" si="8"/>
        <v>81.91497125482428</v>
      </c>
      <c r="AJ55" s="22">
        <f t="shared" si="9"/>
        <v>78.778696877996438</v>
      </c>
    </row>
    <row r="56" spans="1:36" x14ac:dyDescent="0.25">
      <c r="A56" s="22" t="s">
        <v>191</v>
      </c>
      <c r="C56" s="22">
        <v>50</v>
      </c>
      <c r="D56" s="22">
        <f t="shared" si="1"/>
        <v>53.764999999999993</v>
      </c>
      <c r="E56" s="22">
        <f t="shared" si="2"/>
        <v>1.4307720651536059E-3</v>
      </c>
      <c r="F56" s="22">
        <f t="shared" si="3"/>
        <v>72.897705050456437</v>
      </c>
      <c r="G56" s="26">
        <f t="shared" si="4"/>
        <v>49.384270705205957</v>
      </c>
      <c r="H56" s="21">
        <v>737227.24547453702</v>
      </c>
      <c r="I56" s="20">
        <v>37.336666666902602</v>
      </c>
      <c r="J56" s="19">
        <v>5811.1083793124999</v>
      </c>
      <c r="K56" s="19">
        <v>522.70850757560981</v>
      </c>
      <c r="L56" s="19">
        <v>25.956386741999999</v>
      </c>
      <c r="M56" s="19">
        <v>57.501838048285713</v>
      </c>
      <c r="N56" s="19">
        <v>209.49875321100001</v>
      </c>
      <c r="O56" s="19">
        <v>58.585202287333331</v>
      </c>
      <c r="P56" s="19">
        <v>44.107556836199997</v>
      </c>
      <c r="Q56" s="19">
        <v>184.17702276599999</v>
      </c>
      <c r="R56" s="19">
        <v>1368.404613873</v>
      </c>
      <c r="S56" s="19">
        <v>2110.6830554919998</v>
      </c>
      <c r="T56" s="19">
        <v>1317.3312056024999</v>
      </c>
      <c r="U56" s="19">
        <v>68.338288471200002</v>
      </c>
      <c r="V56" s="19">
        <v>553.89227505700001</v>
      </c>
      <c r="W56" s="19">
        <v>105.16725763971428</v>
      </c>
      <c r="X56" s="19">
        <v>78.052753036499993</v>
      </c>
      <c r="Y56" s="19">
        <v>46.020858524666664</v>
      </c>
      <c r="Z56" s="19">
        <v>191.71218788039999</v>
      </c>
      <c r="AA56" s="19">
        <v>0</v>
      </c>
      <c r="AB56" s="19">
        <v>2.155798007</v>
      </c>
      <c r="AC56" s="19">
        <v>2.0392683849999997</v>
      </c>
      <c r="AD56" s="19">
        <v>0</v>
      </c>
      <c r="AF56" s="22">
        <f t="shared" si="5"/>
        <v>25107.760942901994</v>
      </c>
      <c r="AG56" s="22">
        <f t="shared" si="6"/>
        <v>6856.5253944637197</v>
      </c>
      <c r="AH56" s="22">
        <f t="shared" si="7"/>
        <v>31964.286337365713</v>
      </c>
      <c r="AI56" s="22">
        <f t="shared" si="8"/>
        <v>81.819996486142685</v>
      </c>
      <c r="AJ56" s="22">
        <f t="shared" si="9"/>
        <v>78.549418178473289</v>
      </c>
    </row>
    <row r="57" spans="1:36" x14ac:dyDescent="0.25">
      <c r="A57" s="22" t="s">
        <v>192</v>
      </c>
      <c r="C57" s="22">
        <v>50</v>
      </c>
      <c r="D57" s="22">
        <f t="shared" si="1"/>
        <v>53.764999999999993</v>
      </c>
      <c r="E57" s="22">
        <f t="shared" si="2"/>
        <v>1.4307720651536059E-3</v>
      </c>
      <c r="F57" s="22">
        <f t="shared" si="3"/>
        <v>72.897705050456437</v>
      </c>
      <c r="G57" s="26">
        <f t="shared" si="4"/>
        <v>49.384270705205957</v>
      </c>
      <c r="H57" s="21">
        <v>737227.26835648145</v>
      </c>
      <c r="I57" s="20">
        <v>37.88583333324641</v>
      </c>
      <c r="J57" s="19">
        <v>6007.6377375299999</v>
      </c>
      <c r="K57" s="19">
        <v>540.15456949756094</v>
      </c>
      <c r="L57" s="19">
        <v>26.685283437999999</v>
      </c>
      <c r="M57" s="19">
        <v>59.135822441142849</v>
      </c>
      <c r="N57" s="19">
        <v>215.79956461800001</v>
      </c>
      <c r="O57" s="19">
        <v>60.024225807333337</v>
      </c>
      <c r="P57" s="19">
        <v>45.815849811599996</v>
      </c>
      <c r="Q57" s="19">
        <v>192.64927374000001</v>
      </c>
      <c r="R57" s="19">
        <v>1415.09584359</v>
      </c>
      <c r="S57" s="19">
        <v>2175.393753368</v>
      </c>
      <c r="T57" s="19">
        <v>1358.4970542495</v>
      </c>
      <c r="U57" s="19">
        <v>70.5329557548</v>
      </c>
      <c r="V57" s="19">
        <v>572.35283520799999</v>
      </c>
      <c r="W57" s="19">
        <v>108.54114213171428</v>
      </c>
      <c r="X57" s="19">
        <v>80.490490162499995</v>
      </c>
      <c r="Y57" s="19">
        <v>47.404875892</v>
      </c>
      <c r="Z57" s="19">
        <v>197.46116505059999</v>
      </c>
      <c r="AA57" s="19">
        <v>0</v>
      </c>
      <c r="AB57" s="19">
        <v>2.2259895075</v>
      </c>
      <c r="AC57" s="19">
        <v>2.0676187124999998</v>
      </c>
      <c r="AD57" s="19">
        <v>0</v>
      </c>
      <c r="AF57" s="22">
        <f t="shared" si="5"/>
        <v>25900.307056932001</v>
      </c>
      <c r="AG57" s="22">
        <f t="shared" si="6"/>
        <v>7087.9468765251222</v>
      </c>
      <c r="AH57" s="22">
        <f t="shared" si="7"/>
        <v>32988.253933457119</v>
      </c>
      <c r="AI57" s="22">
        <f t="shared" si="8"/>
        <v>81.788554951564223</v>
      </c>
      <c r="AJ57" s="22">
        <f t="shared" si="9"/>
        <v>78.513725246499234</v>
      </c>
    </row>
    <row r="58" spans="1:36" x14ac:dyDescent="0.25">
      <c r="A58" s="22" t="s">
        <v>193</v>
      </c>
      <c r="C58" s="22">
        <v>50</v>
      </c>
      <c r="D58" s="22">
        <f t="shared" si="1"/>
        <v>53.764999999999993</v>
      </c>
      <c r="E58" s="22">
        <f t="shared" si="2"/>
        <v>1.4307720651536059E-3</v>
      </c>
      <c r="F58" s="22">
        <f t="shared" si="3"/>
        <v>72.897705050456437</v>
      </c>
      <c r="G58" s="26">
        <f t="shared" si="4"/>
        <v>49.384270705205957</v>
      </c>
      <c r="H58" s="21">
        <v>737227.29115740745</v>
      </c>
      <c r="I58" s="20">
        <v>38.433055557310581</v>
      </c>
      <c r="J58" s="19">
        <v>5936.2037106074995</v>
      </c>
      <c r="K58" s="19">
        <v>500.05304317073171</v>
      </c>
      <c r="L58" s="19">
        <v>26.399824967999997</v>
      </c>
      <c r="M58" s="19">
        <v>58.949799602571424</v>
      </c>
      <c r="N58" s="19">
        <v>215.22561712575001</v>
      </c>
      <c r="O58" s="19">
        <v>59.526824199333333</v>
      </c>
      <c r="P58" s="19">
        <v>44.4773233146</v>
      </c>
      <c r="Q58" s="19">
        <v>193.32498913200001</v>
      </c>
      <c r="R58" s="19">
        <v>1396.38462744</v>
      </c>
      <c r="S58" s="19">
        <v>2133.98976197</v>
      </c>
      <c r="T58" s="19">
        <v>1336.5761899874999</v>
      </c>
      <c r="U58" s="19">
        <v>69.354677039999999</v>
      </c>
      <c r="V58" s="19">
        <v>562.15649328299992</v>
      </c>
      <c r="W58" s="19">
        <v>106.51030901657143</v>
      </c>
      <c r="X58" s="19">
        <v>78.692688360000005</v>
      </c>
      <c r="Y58" s="19">
        <v>47.361600909333333</v>
      </c>
      <c r="Z58" s="19">
        <v>196.07125602899998</v>
      </c>
      <c r="AA58" s="19">
        <v>0</v>
      </c>
      <c r="AB58" s="19">
        <v>2.1514965779999997</v>
      </c>
      <c r="AC58" s="19">
        <v>2.0451339699999997</v>
      </c>
      <c r="AD58" s="19">
        <v>0</v>
      </c>
      <c r="AF58" s="22">
        <f t="shared" si="5"/>
        <v>25515.346367147999</v>
      </c>
      <c r="AG58" s="22">
        <f t="shared" si="6"/>
        <v>6936.3097969489627</v>
      </c>
      <c r="AH58" s="22">
        <f t="shared" si="7"/>
        <v>32451.656164096959</v>
      </c>
      <c r="AI58" s="22">
        <f t="shared" si="8"/>
        <v>81.707547742432183</v>
      </c>
      <c r="AJ58" s="22">
        <f t="shared" si="9"/>
        <v>78.625714010174377</v>
      </c>
    </row>
    <row r="59" spans="1:36" x14ac:dyDescent="0.25">
      <c r="A59" s="22" t="s">
        <v>194</v>
      </c>
      <c r="C59" s="22">
        <v>50</v>
      </c>
      <c r="D59" s="22">
        <f t="shared" si="1"/>
        <v>53.764999999999993</v>
      </c>
      <c r="E59" s="22">
        <f t="shared" si="2"/>
        <v>1.4307720651536059E-3</v>
      </c>
      <c r="F59" s="22">
        <f t="shared" si="3"/>
        <v>72.897705050456437</v>
      </c>
      <c r="G59" s="26">
        <f t="shared" si="4"/>
        <v>49.384270705205957</v>
      </c>
      <c r="H59" s="21">
        <v>737227.31394675921</v>
      </c>
      <c r="I59" s="20">
        <v>38.979999999515712</v>
      </c>
      <c r="J59" s="19">
        <v>5995.0091330249998</v>
      </c>
      <c r="K59" s="19">
        <v>570.60410880000006</v>
      </c>
      <c r="L59" s="19">
        <v>26.091686235999997</v>
      </c>
      <c r="M59" s="19">
        <v>57.880922427428565</v>
      </c>
      <c r="N59" s="19">
        <v>213.59087858625</v>
      </c>
      <c r="O59" s="19">
        <v>59.377447301333333</v>
      </c>
      <c r="P59" s="19">
        <v>45.557764071599998</v>
      </c>
      <c r="Q59" s="19">
        <v>192.501460998</v>
      </c>
      <c r="R59" s="19">
        <v>1400.4623821319999</v>
      </c>
      <c r="S59" s="19">
        <v>2150.1998926759998</v>
      </c>
      <c r="T59" s="19">
        <v>1333.8381349095</v>
      </c>
      <c r="U59" s="19">
        <v>69.374385405599995</v>
      </c>
      <c r="V59" s="19">
        <v>564.26380245400003</v>
      </c>
      <c r="W59" s="19">
        <v>106.77576863485713</v>
      </c>
      <c r="X59" s="19">
        <v>79.377202129500006</v>
      </c>
      <c r="Y59" s="19">
        <v>46.884794022000001</v>
      </c>
      <c r="Z59" s="19">
        <v>196.18950622259999</v>
      </c>
      <c r="AA59" s="19">
        <v>0</v>
      </c>
      <c r="AB59" s="19">
        <v>2.180433464</v>
      </c>
      <c r="AC59" s="19">
        <v>2.0566696204999997</v>
      </c>
      <c r="AD59" s="19">
        <v>0</v>
      </c>
      <c r="AF59" s="22">
        <f t="shared" si="5"/>
        <v>25564.722861677998</v>
      </c>
      <c r="AG59" s="22">
        <f t="shared" si="6"/>
        <v>7136.2173506250001</v>
      </c>
      <c r="AH59" s="22">
        <f t="shared" si="7"/>
        <v>32700.940212302998</v>
      </c>
      <c r="AI59" s="22">
        <f t="shared" si="8"/>
        <v>81.667165854853579</v>
      </c>
      <c r="AJ59" s="22">
        <f t="shared" si="9"/>
        <v>78.177332809714883</v>
      </c>
    </row>
    <row r="60" spans="1:36" x14ac:dyDescent="0.25">
      <c r="A60" s="22" t="s">
        <v>195</v>
      </c>
      <c r="C60" s="22">
        <v>50</v>
      </c>
      <c r="D60" s="22">
        <f t="shared" si="1"/>
        <v>53.764999999999993</v>
      </c>
      <c r="E60" s="22">
        <f t="shared" si="2"/>
        <v>1.4307720651536059E-3</v>
      </c>
      <c r="F60" s="22">
        <f t="shared" si="3"/>
        <v>72.897705050456437</v>
      </c>
      <c r="G60" s="26">
        <f t="shared" si="4"/>
        <v>49.384270705205957</v>
      </c>
      <c r="H60" s="21">
        <v>737227.33675925923</v>
      </c>
      <c r="I60" s="20">
        <v>39.527499999850988</v>
      </c>
      <c r="J60" s="19">
        <v>5960.9740760625</v>
      </c>
      <c r="K60" s="19">
        <v>583.84793210243902</v>
      </c>
      <c r="L60" s="19">
        <v>25.633388527999998</v>
      </c>
      <c r="M60" s="19">
        <v>57.064097819142852</v>
      </c>
      <c r="N60" s="19">
        <v>211.577516535</v>
      </c>
      <c r="O60" s="19">
        <v>58.68739381266667</v>
      </c>
      <c r="P60" s="19">
        <v>44.781160617600001</v>
      </c>
      <c r="Q60" s="19">
        <v>191.35649880599999</v>
      </c>
      <c r="R60" s="19">
        <v>1387.788026064</v>
      </c>
      <c r="S60" s="19">
        <v>2126.8055934619997</v>
      </c>
      <c r="T60" s="19">
        <v>1317.2649244920001</v>
      </c>
      <c r="U60" s="19">
        <v>68.058617378400001</v>
      </c>
      <c r="V60" s="19">
        <v>557.73853466100002</v>
      </c>
      <c r="W60" s="19">
        <v>105.55539177857142</v>
      </c>
      <c r="X60" s="19">
        <v>78.944615235750007</v>
      </c>
      <c r="Y60" s="19">
        <v>46.414504451333336</v>
      </c>
      <c r="Z60" s="19">
        <v>191.95877707380001</v>
      </c>
      <c r="AA60" s="19">
        <v>0</v>
      </c>
      <c r="AB60" s="19">
        <v>2.1634232674999998</v>
      </c>
      <c r="AC60" s="19">
        <v>2.0267551369999999</v>
      </c>
      <c r="AD60" s="19">
        <v>0</v>
      </c>
      <c r="AF60" s="22">
        <f t="shared" si="5"/>
        <v>25258.724677163998</v>
      </c>
      <c r="AG60" s="22">
        <f t="shared" si="6"/>
        <v>7128.6699402673785</v>
      </c>
      <c r="AH60" s="22">
        <f t="shared" si="7"/>
        <v>32387.394617431375</v>
      </c>
      <c r="AI60" s="22">
        <f t="shared" si="8"/>
        <v>81.594771217397593</v>
      </c>
      <c r="AJ60" s="22">
        <f t="shared" si="9"/>
        <v>77.989368936670743</v>
      </c>
    </row>
    <row r="61" spans="1:36" x14ac:dyDescent="0.25">
      <c r="A61" s="22" t="s">
        <v>196</v>
      </c>
      <c r="C61" s="22">
        <v>50</v>
      </c>
      <c r="D61" s="22">
        <f t="shared" si="1"/>
        <v>53.764999999999993</v>
      </c>
      <c r="E61" s="22">
        <f t="shared" si="2"/>
        <v>1.4307720651536059E-3</v>
      </c>
      <c r="F61" s="22">
        <f t="shared" si="3"/>
        <v>72.897705050456437</v>
      </c>
      <c r="G61" s="26">
        <f t="shared" si="4"/>
        <v>49.384270705205957</v>
      </c>
      <c r="H61" s="21">
        <v>737227.35958333337</v>
      </c>
      <c r="I61" s="20">
        <v>40.075277779251337</v>
      </c>
      <c r="J61" s="19">
        <v>6005.7607503299996</v>
      </c>
      <c r="K61" s="19">
        <v>600.12469203902447</v>
      </c>
      <c r="L61" s="19">
        <v>25.708859054999998</v>
      </c>
      <c r="M61" s="19">
        <v>56.93404942028571</v>
      </c>
      <c r="N61" s="19">
        <v>212.23387549649999</v>
      </c>
      <c r="O61" s="19">
        <v>58.825300233333337</v>
      </c>
      <c r="P61" s="19">
        <v>45.317509709999996</v>
      </c>
      <c r="Q61" s="19">
        <v>193.50095668200001</v>
      </c>
      <c r="R61" s="19">
        <v>1397.5659562589999</v>
      </c>
      <c r="S61" s="19">
        <v>2132.2895243979997</v>
      </c>
      <c r="T61" s="19">
        <v>1319.4522011385</v>
      </c>
      <c r="U61" s="19">
        <v>68.286671323199997</v>
      </c>
      <c r="V61" s="19">
        <v>561.24654552999993</v>
      </c>
      <c r="W61" s="19">
        <v>106.31121430285714</v>
      </c>
      <c r="X61" s="19">
        <v>79.272208157999998</v>
      </c>
      <c r="Y61" s="19">
        <v>46.494537100000002</v>
      </c>
      <c r="Z61" s="19">
        <v>192.5291465592</v>
      </c>
      <c r="AA61" s="19">
        <v>0</v>
      </c>
      <c r="AB61" s="19">
        <v>2.1380057324999999</v>
      </c>
      <c r="AC61" s="19">
        <v>2.0263640979999997</v>
      </c>
      <c r="AD61" s="19">
        <v>0</v>
      </c>
      <c r="AF61" s="22">
        <f t="shared" si="5"/>
        <v>25353.242713853993</v>
      </c>
      <c r="AG61" s="22">
        <f t="shared" si="6"/>
        <v>7206.0101344080485</v>
      </c>
      <c r="AH61" s="22">
        <f t="shared" si="7"/>
        <v>32559.25284826204</v>
      </c>
      <c r="AI61" s="22">
        <f t="shared" si="8"/>
        <v>81.554365579827561</v>
      </c>
      <c r="AJ61" s="22">
        <f t="shared" si="9"/>
        <v>77.868011382230804</v>
      </c>
    </row>
    <row r="62" spans="1:36" x14ac:dyDescent="0.25">
      <c r="A62" s="22" t="s">
        <v>197</v>
      </c>
      <c r="C62" s="22">
        <v>50</v>
      </c>
      <c r="D62" s="22">
        <f t="shared" si="1"/>
        <v>53.764999999999993</v>
      </c>
      <c r="E62" s="22">
        <f t="shared" si="2"/>
        <v>1.4307720651536059E-3</v>
      </c>
      <c r="F62" s="22">
        <f t="shared" si="3"/>
        <v>72.897705050456437</v>
      </c>
      <c r="G62" s="26">
        <f t="shared" si="4"/>
        <v>49.384270705205957</v>
      </c>
      <c r="H62" s="21">
        <v>737227.38243055553</v>
      </c>
      <c r="I62" s="20">
        <v>40.623611111193895</v>
      </c>
      <c r="J62" s="19">
        <v>6034.1824424474999</v>
      </c>
      <c r="K62" s="19">
        <v>610.70945014146344</v>
      </c>
      <c r="L62" s="19">
        <v>25.652940477999998</v>
      </c>
      <c r="M62" s="19">
        <v>56.979633395142855</v>
      </c>
      <c r="N62" s="19">
        <v>213.17295565500001</v>
      </c>
      <c r="O62" s="19">
        <v>58.914196432666671</v>
      </c>
      <c r="P62" s="19">
        <v>45.597650049599999</v>
      </c>
      <c r="Q62" s="19">
        <v>195.910539</v>
      </c>
      <c r="R62" s="19">
        <v>1401.460704699</v>
      </c>
      <c r="S62" s="19">
        <v>2137.4043145179999</v>
      </c>
      <c r="T62" s="19">
        <v>1318.05560535</v>
      </c>
      <c r="U62" s="19">
        <v>68.320926339599993</v>
      </c>
      <c r="V62" s="19">
        <v>561.15699759899996</v>
      </c>
      <c r="W62" s="19">
        <v>105.97436213571427</v>
      </c>
      <c r="X62" s="19">
        <v>79.308868064250007</v>
      </c>
      <c r="Y62" s="19">
        <v>46.737763358000002</v>
      </c>
      <c r="Z62" s="19">
        <v>193.905682047</v>
      </c>
      <c r="AA62" s="19">
        <v>0</v>
      </c>
      <c r="AB62" s="19">
        <v>2.1556024874999999</v>
      </c>
      <c r="AC62" s="19">
        <v>2.0275372149999997</v>
      </c>
      <c r="AD62" s="19">
        <v>0</v>
      </c>
      <c r="AF62" s="22">
        <f t="shared" si="5"/>
        <v>25398.032320913993</v>
      </c>
      <c r="AG62" s="22">
        <f t="shared" si="6"/>
        <v>7255.6013427304269</v>
      </c>
      <c r="AH62" s="22">
        <f t="shared" si="7"/>
        <v>32653.633663644421</v>
      </c>
      <c r="AI62" s="22">
        <f t="shared" si="8"/>
        <v>81.520640230720232</v>
      </c>
      <c r="AJ62" s="22">
        <f t="shared" si="9"/>
        <v>77.780110423641474</v>
      </c>
    </row>
    <row r="63" spans="1:36" x14ac:dyDescent="0.25">
      <c r="A63" s="22" t="s">
        <v>198</v>
      </c>
      <c r="C63" s="22">
        <v>50</v>
      </c>
      <c r="D63" s="22">
        <f t="shared" si="1"/>
        <v>53.764999999999993</v>
      </c>
      <c r="E63" s="22">
        <f t="shared" si="2"/>
        <v>1.4307720651536059E-3</v>
      </c>
      <c r="F63" s="22">
        <f t="shared" si="3"/>
        <v>72.897705050456437</v>
      </c>
      <c r="G63" s="26">
        <f t="shared" si="4"/>
        <v>49.384270705205957</v>
      </c>
      <c r="H63" s="21">
        <v>737227.4053819445</v>
      </c>
      <c r="I63" s="20">
        <v>41.174444446340203</v>
      </c>
      <c r="J63" s="19">
        <v>6074.9599893674995</v>
      </c>
      <c r="K63" s="19">
        <v>630.81457726341466</v>
      </c>
      <c r="L63" s="19">
        <v>25.530545270999998</v>
      </c>
      <c r="M63" s="19">
        <v>56.405811593999999</v>
      </c>
      <c r="N63" s="19">
        <v>211.39539012074999</v>
      </c>
      <c r="O63" s="19">
        <v>58.485356996</v>
      </c>
      <c r="P63" s="19">
        <v>45.589672854</v>
      </c>
      <c r="Q63" s="19">
        <v>196.19443331400001</v>
      </c>
      <c r="R63" s="19">
        <v>1401.504110028</v>
      </c>
      <c r="S63" s="19">
        <v>2132.8252478280001</v>
      </c>
      <c r="T63" s="19">
        <v>1315.0670897924999</v>
      </c>
      <c r="U63" s="19">
        <v>67.774723064399993</v>
      </c>
      <c r="V63" s="19">
        <v>561.33140099299999</v>
      </c>
      <c r="W63" s="19">
        <v>106.32696758828571</v>
      </c>
      <c r="X63" s="19">
        <v>79.429699115250003</v>
      </c>
      <c r="Y63" s="19">
        <v>46.333689724666669</v>
      </c>
      <c r="Z63" s="19">
        <v>192.99815873579999</v>
      </c>
      <c r="AA63" s="19">
        <v>0</v>
      </c>
      <c r="AB63" s="19">
        <v>2.1419161225000001</v>
      </c>
      <c r="AC63" s="19">
        <v>1.9972316925</v>
      </c>
      <c r="AD63" s="19">
        <v>0</v>
      </c>
      <c r="AF63" s="22">
        <f t="shared" si="5"/>
        <v>25338.674946948006</v>
      </c>
      <c r="AG63" s="22">
        <f t="shared" si="6"/>
        <v>7336.589143894329</v>
      </c>
      <c r="AH63" s="22">
        <f t="shared" si="7"/>
        <v>32675.264090842335</v>
      </c>
      <c r="AI63" s="22">
        <f t="shared" si="8"/>
        <v>81.408076848351811</v>
      </c>
      <c r="AJ63" s="22">
        <f t="shared" si="9"/>
        <v>77.546962976343607</v>
      </c>
    </row>
    <row r="64" spans="1:36" x14ac:dyDescent="0.25">
      <c r="A64" s="22" t="s">
        <v>199</v>
      </c>
      <c r="C64" s="22">
        <v>50</v>
      </c>
      <c r="D64" s="22">
        <f t="shared" si="1"/>
        <v>53.764999999999993</v>
      </c>
      <c r="E64" s="22">
        <f t="shared" si="2"/>
        <v>1.4307720651536059E-3</v>
      </c>
      <c r="F64" s="22">
        <f t="shared" si="3"/>
        <v>72.897705050456437</v>
      </c>
      <c r="G64" s="26">
        <f t="shared" si="4"/>
        <v>49.384270705205957</v>
      </c>
      <c r="H64" s="21">
        <v>737227.42828703707</v>
      </c>
      <c r="I64" s="20">
        <v>41.724166668020189</v>
      </c>
      <c r="J64" s="19">
        <v>6074.3734308674993</v>
      </c>
      <c r="K64" s="19">
        <v>642.59343494634152</v>
      </c>
      <c r="L64" s="19">
        <v>25.322903562</v>
      </c>
      <c r="M64" s="19">
        <v>56.190628418571421</v>
      </c>
      <c r="N64" s="19">
        <v>211.43908872899999</v>
      </c>
      <c r="O64" s="19">
        <v>58.370652222666671</v>
      </c>
      <c r="P64" s="19">
        <v>45.607269608999999</v>
      </c>
      <c r="Q64" s="19">
        <v>197.41447499399999</v>
      </c>
      <c r="R64" s="19">
        <v>1400.1691028820001</v>
      </c>
      <c r="S64" s="19">
        <v>2127.7135860200001</v>
      </c>
      <c r="T64" s="19">
        <v>1309.5399490469999</v>
      </c>
      <c r="U64" s="19">
        <v>67.455635240399999</v>
      </c>
      <c r="V64" s="19">
        <v>559.431342492</v>
      </c>
      <c r="W64" s="19">
        <v>105.82286245457142</v>
      </c>
      <c r="X64" s="19">
        <v>79.221764127</v>
      </c>
      <c r="Y64" s="19">
        <v>46.317526779333335</v>
      </c>
      <c r="Z64" s="19">
        <v>193.1164089294</v>
      </c>
      <c r="AA64" s="19">
        <v>0</v>
      </c>
      <c r="AB64" s="19">
        <v>2.1595128775000001</v>
      </c>
      <c r="AC64" s="19">
        <v>2.0138508499999999</v>
      </c>
      <c r="AD64" s="19">
        <v>0</v>
      </c>
      <c r="AF64" s="22">
        <f t="shared" si="5"/>
        <v>25279.582697424001</v>
      </c>
      <c r="AG64" s="22">
        <f t="shared" si="6"/>
        <v>7359.5603007601821</v>
      </c>
      <c r="AH64" s="22">
        <f t="shared" si="7"/>
        <v>32639.142998184183</v>
      </c>
      <c r="AI64" s="22">
        <f t="shared" si="8"/>
        <v>81.389298636899142</v>
      </c>
      <c r="AJ64" s="22">
        <f t="shared" si="9"/>
        <v>77.451735478564444</v>
      </c>
    </row>
    <row r="65" spans="1:36" x14ac:dyDescent="0.25">
      <c r="A65" s="22" t="s">
        <v>200</v>
      </c>
      <c r="C65" s="22">
        <v>50</v>
      </c>
      <c r="D65" s="22">
        <f t="shared" si="1"/>
        <v>53.764999999999993</v>
      </c>
      <c r="E65" s="22">
        <f t="shared" si="2"/>
        <v>1.4307720651536059E-3</v>
      </c>
      <c r="F65" s="22">
        <f t="shared" si="3"/>
        <v>72.897705050456437</v>
      </c>
      <c r="G65" s="26">
        <f t="shared" si="4"/>
        <v>49.384270705205957</v>
      </c>
      <c r="H65" s="21">
        <v>737227.45114583336</v>
      </c>
      <c r="I65" s="20">
        <v>42.27277777902782</v>
      </c>
      <c r="J65" s="19">
        <v>6014.4007570349995</v>
      </c>
      <c r="K65" s="19">
        <v>639.70165385365851</v>
      </c>
      <c r="L65" s="19">
        <v>24.726178047999998</v>
      </c>
      <c r="M65" s="19">
        <v>55.101305489999994</v>
      </c>
      <c r="N65" s="19">
        <v>208.176650352</v>
      </c>
      <c r="O65" s="19">
        <v>57.398268576</v>
      </c>
      <c r="P65" s="19">
        <v>44.561787738599996</v>
      </c>
      <c r="Q65" s="19">
        <v>195.36621271199999</v>
      </c>
      <c r="R65" s="19">
        <v>1376.7830154870001</v>
      </c>
      <c r="S65" s="19">
        <v>2083.8984481479997</v>
      </c>
      <c r="T65" s="19">
        <v>1283.2697535074999</v>
      </c>
      <c r="U65" s="19">
        <v>66.158637085199999</v>
      </c>
      <c r="V65" s="19">
        <v>548.88071923299992</v>
      </c>
      <c r="W65" s="19">
        <v>103.92677020628571</v>
      </c>
      <c r="X65" s="19">
        <v>77.873852693999993</v>
      </c>
      <c r="Y65" s="19">
        <v>45.590976317333336</v>
      </c>
      <c r="Z65" s="19">
        <v>189.9825441756</v>
      </c>
      <c r="AA65" s="19">
        <v>0</v>
      </c>
      <c r="AB65" s="19">
        <v>2.1004659884999999</v>
      </c>
      <c r="AC65" s="19">
        <v>1.9792438984999998</v>
      </c>
      <c r="AD65" s="19">
        <v>0</v>
      </c>
      <c r="AF65" s="22">
        <f t="shared" si="5"/>
        <v>24805.293840557995</v>
      </c>
      <c r="AG65" s="22">
        <f t="shared" si="6"/>
        <v>7293.8040647423168</v>
      </c>
      <c r="AH65" s="22">
        <f t="shared" si="7"/>
        <v>32099.09790530031</v>
      </c>
      <c r="AI65" s="22">
        <f t="shared" si="8"/>
        <v>81.263022484996739</v>
      </c>
      <c r="AJ65" s="22">
        <f t="shared" si="9"/>
        <v>77.277230387406178</v>
      </c>
    </row>
    <row r="66" spans="1:36" x14ac:dyDescent="0.25">
      <c r="A66" s="22" t="s">
        <v>201</v>
      </c>
      <c r="C66" s="22">
        <v>50</v>
      </c>
      <c r="D66" s="22">
        <f t="shared" si="1"/>
        <v>53.764999999999993</v>
      </c>
      <c r="E66" s="22">
        <f t="shared" si="2"/>
        <v>1.4307720651536059E-3</v>
      </c>
      <c r="F66" s="22">
        <f t="shared" si="3"/>
        <v>72.897705050456437</v>
      </c>
      <c r="G66" s="26">
        <f t="shared" si="4"/>
        <v>49.384270705205957</v>
      </c>
      <c r="H66" s="21">
        <v>737227.47407407407</v>
      </c>
      <c r="I66" s="20">
        <v>42.823055556043983</v>
      </c>
      <c r="J66" s="19">
        <v>6095.5951173975</v>
      </c>
      <c r="K66" s="19">
        <v>657.85158597560974</v>
      </c>
      <c r="L66" s="19">
        <v>24.863823776</v>
      </c>
      <c r="M66" s="19">
        <v>55.059073277999993</v>
      </c>
      <c r="N66" s="19">
        <v>208.82157142275</v>
      </c>
      <c r="O66" s="19">
        <v>57.593266690666667</v>
      </c>
      <c r="P66" s="19">
        <v>44.801338229999999</v>
      </c>
      <c r="Q66" s="19">
        <v>197.55994150199999</v>
      </c>
      <c r="R66" s="19">
        <v>1386.244204092</v>
      </c>
      <c r="S66" s="19">
        <v>2096.282653278</v>
      </c>
      <c r="T66" s="19">
        <v>1287.7058954429999</v>
      </c>
      <c r="U66" s="19">
        <v>66.287210708399996</v>
      </c>
      <c r="V66" s="19">
        <v>551.86943030999998</v>
      </c>
      <c r="W66" s="19">
        <v>104.60013936428571</v>
      </c>
      <c r="X66" s="19">
        <v>78.421111774500005</v>
      </c>
      <c r="Y66" s="19">
        <v>45.740092522666664</v>
      </c>
      <c r="Z66" s="19">
        <v>190.79598350339998</v>
      </c>
      <c r="AA66" s="19">
        <v>0</v>
      </c>
      <c r="AB66" s="19">
        <v>2.5458594094999998</v>
      </c>
      <c r="AC66" s="19">
        <v>1.9761155865</v>
      </c>
      <c r="AD66" s="19">
        <v>0</v>
      </c>
      <c r="AF66" s="22">
        <f t="shared" si="5"/>
        <v>24933.635186592001</v>
      </c>
      <c r="AG66" s="22">
        <f t="shared" si="6"/>
        <v>7411.2982893487197</v>
      </c>
      <c r="AH66" s="22">
        <f t="shared" si="7"/>
        <v>32344.933475940721</v>
      </c>
      <c r="AI66" s="22">
        <f t="shared" si="8"/>
        <v>81.154405149939123</v>
      </c>
      <c r="AJ66" s="22">
        <f t="shared" si="9"/>
        <v>77.086679449003967</v>
      </c>
    </row>
    <row r="67" spans="1:36" x14ac:dyDescent="0.25">
      <c r="A67" s="22" t="s">
        <v>202</v>
      </c>
      <c r="C67" s="22">
        <v>50</v>
      </c>
      <c r="D67" s="22">
        <f t="shared" si="1"/>
        <v>53.764999999999993</v>
      </c>
      <c r="E67" s="22">
        <f t="shared" si="2"/>
        <v>1.4307720651536059E-3</v>
      </c>
      <c r="F67" s="22">
        <f t="shared" si="3"/>
        <v>72.897705050456437</v>
      </c>
      <c r="G67" s="26">
        <f t="shared" si="4"/>
        <v>49.384270705205957</v>
      </c>
      <c r="H67" s="21">
        <v>737227.49699074076</v>
      </c>
      <c r="I67" s="20">
        <v>43.373055556789041</v>
      </c>
      <c r="J67" s="19">
        <v>6103.3318240125</v>
      </c>
      <c r="K67" s="19">
        <v>670.32477632195128</v>
      </c>
      <c r="L67" s="19">
        <v>24.831758577999999</v>
      </c>
      <c r="M67" s="19">
        <v>55.032259175142855</v>
      </c>
      <c r="N67" s="19">
        <v>209.15649632624999</v>
      </c>
      <c r="O67" s="19">
        <v>57.557030410000003</v>
      </c>
      <c r="P67" s="19">
        <v>44.832777765599999</v>
      </c>
      <c r="Q67" s="19">
        <v>200.00940979800001</v>
      </c>
      <c r="R67" s="19">
        <v>1394.3797704870001</v>
      </c>
      <c r="S67" s="19">
        <v>2101.1487425939999</v>
      </c>
      <c r="T67" s="19">
        <v>1290.93314031</v>
      </c>
      <c r="U67" s="19">
        <v>66.429392488800005</v>
      </c>
      <c r="V67" s="19">
        <v>554.89489905300002</v>
      </c>
      <c r="W67" s="19">
        <v>105.09552991457142</v>
      </c>
      <c r="X67" s="19">
        <v>78.576843056249999</v>
      </c>
      <c r="Y67" s="19">
        <v>45.765901096666667</v>
      </c>
      <c r="Z67" s="19">
        <v>191.19648564720001</v>
      </c>
      <c r="AA67" s="19">
        <v>0</v>
      </c>
      <c r="AB67" s="19">
        <v>2.0742663754999997</v>
      </c>
      <c r="AC67" s="19">
        <v>1.9667306505</v>
      </c>
      <c r="AD67" s="19">
        <v>0</v>
      </c>
      <c r="AF67" s="22">
        <f t="shared" si="5"/>
        <v>25004.306100905997</v>
      </c>
      <c r="AG67" s="22">
        <f t="shared" si="6"/>
        <v>7443.9813766564021</v>
      </c>
      <c r="AH67" s="22">
        <f t="shared" si="7"/>
        <v>32448.2874775624</v>
      </c>
      <c r="AI67" s="22">
        <f t="shared" si="8"/>
        <v>81.190588784591839</v>
      </c>
      <c r="AJ67" s="22">
        <f t="shared" si="9"/>
        <v>77.058939144927677</v>
      </c>
    </row>
    <row r="68" spans="1:36" x14ac:dyDescent="0.25">
      <c r="A68" s="22" t="s">
        <v>203</v>
      </c>
      <c r="C68" s="22">
        <v>50</v>
      </c>
      <c r="D68" s="22">
        <f t="shared" si="1"/>
        <v>53.764999999999993</v>
      </c>
      <c r="E68" s="22">
        <f t="shared" si="2"/>
        <v>1.4307720651536059E-3</v>
      </c>
      <c r="F68" s="22">
        <f t="shared" si="3"/>
        <v>72.897705050456437</v>
      </c>
      <c r="G68" s="26">
        <f t="shared" si="4"/>
        <v>49.384270705205957</v>
      </c>
      <c r="H68" s="21">
        <v>737227.51991898147</v>
      </c>
      <c r="I68" s="20">
        <v>43.923333333805203</v>
      </c>
      <c r="J68" s="19">
        <v>5992.7215548749991</v>
      </c>
      <c r="K68" s="19">
        <v>684.88096465853664</v>
      </c>
      <c r="L68" s="19">
        <v>24.122022792999999</v>
      </c>
      <c r="M68" s="19">
        <v>53.463969334285707</v>
      </c>
      <c r="N68" s="19">
        <v>204.45933585825</v>
      </c>
      <c r="O68" s="19">
        <v>56.295277903333336</v>
      </c>
      <c r="P68" s="19">
        <v>44.646721409400001</v>
      </c>
      <c r="Q68" s="19">
        <v>196.12170005999999</v>
      </c>
      <c r="R68" s="19">
        <v>1363.0821820440001</v>
      </c>
      <c r="S68" s="19">
        <v>2055.5285686980001</v>
      </c>
      <c r="T68" s="19">
        <v>1257.3567720945</v>
      </c>
      <c r="U68" s="19">
        <v>64.743857983200002</v>
      </c>
      <c r="V68" s="19">
        <v>541.19484768799998</v>
      </c>
      <c r="W68" s="19">
        <v>99.109951804285714</v>
      </c>
      <c r="X68" s="19">
        <v>77.030674850249994</v>
      </c>
      <c r="Y68" s="19">
        <v>44.795863684000004</v>
      </c>
      <c r="Z68" s="19">
        <v>187.65813015180001</v>
      </c>
      <c r="AA68" s="19">
        <v>0</v>
      </c>
      <c r="AB68" s="19">
        <v>2.0713335829999999</v>
      </c>
      <c r="AC68" s="19">
        <v>0</v>
      </c>
      <c r="AD68" s="19">
        <v>0</v>
      </c>
      <c r="AF68" s="22">
        <f t="shared" si="5"/>
        <v>24411.581697953996</v>
      </c>
      <c r="AG68" s="22">
        <f t="shared" si="6"/>
        <v>7362.4834841920729</v>
      </c>
      <c r="AH68" s="22">
        <f t="shared" si="7"/>
        <v>31774.065182146071</v>
      </c>
      <c r="AI68" s="22">
        <f t="shared" si="8"/>
        <v>81.13958185544881</v>
      </c>
      <c r="AJ68" s="22">
        <f t="shared" si="9"/>
        <v>76.828638570524888</v>
      </c>
    </row>
    <row r="69" spans="1:36" x14ac:dyDescent="0.25">
      <c r="A69" s="22" t="s">
        <v>204</v>
      </c>
      <c r="C69" s="22">
        <v>50</v>
      </c>
      <c r="D69" s="22">
        <f t="shared" si="1"/>
        <v>53.764999999999993</v>
      </c>
      <c r="E69" s="22">
        <f t="shared" si="2"/>
        <v>1.4307720651536059E-3</v>
      </c>
      <c r="F69" s="22">
        <f t="shared" si="3"/>
        <v>72.897705050456437</v>
      </c>
      <c r="G69" s="26">
        <f t="shared" si="4"/>
        <v>49.384270705205957</v>
      </c>
      <c r="H69" s="21">
        <v>737227.54287037032</v>
      </c>
      <c r="I69" s="20">
        <v>44.474166666157544</v>
      </c>
      <c r="J69" s="19">
        <v>6083.9314016249991</v>
      </c>
      <c r="K69" s="19">
        <v>697.89016456097568</v>
      </c>
      <c r="L69" s="19">
        <v>24.267489300999998</v>
      </c>
      <c r="M69" s="19">
        <v>53.765627991428566</v>
      </c>
      <c r="N69" s="19">
        <v>206.25039223799999</v>
      </c>
      <c r="O69" s="19">
        <v>56.681885128000005</v>
      </c>
      <c r="P69" s="19">
        <v>44.737755288599999</v>
      </c>
      <c r="Q69" s="19">
        <v>199.49793078600001</v>
      </c>
      <c r="R69" s="19">
        <v>1378.6987155480001</v>
      </c>
      <c r="S69" s="19">
        <v>2070.1847104180001</v>
      </c>
      <c r="T69" s="19">
        <v>1267.3957208219999</v>
      </c>
      <c r="U69" s="19">
        <v>65.199496625999998</v>
      </c>
      <c r="V69" s="19">
        <v>546.64554030900001</v>
      </c>
      <c r="W69" s="19">
        <v>103.41428566542857</v>
      </c>
      <c r="X69" s="19">
        <v>77.770911677249998</v>
      </c>
      <c r="Y69" s="19">
        <v>45.197330390666664</v>
      </c>
      <c r="Z69" s="19">
        <v>189.3244255386</v>
      </c>
      <c r="AA69" s="19">
        <v>0</v>
      </c>
      <c r="AB69" s="19">
        <v>2.2211015199999999</v>
      </c>
      <c r="AC69" s="19">
        <v>1.9612561044999999</v>
      </c>
      <c r="AD69" s="19">
        <v>0</v>
      </c>
      <c r="AF69" s="22">
        <f t="shared" si="5"/>
        <v>24645.125830314002</v>
      </c>
      <c r="AG69" s="22">
        <f t="shared" si="6"/>
        <v>7479.7117307469507</v>
      </c>
      <c r="AH69" s="22">
        <f t="shared" si="7"/>
        <v>32124.837561060951</v>
      </c>
      <c r="AI69" s="22">
        <f t="shared" si="8"/>
        <v>81.061596373643823</v>
      </c>
      <c r="AJ69" s="22">
        <f t="shared" si="9"/>
        <v>76.716732912563472</v>
      </c>
    </row>
    <row r="70" spans="1:36" x14ac:dyDescent="0.25">
      <c r="A70" s="22" t="s">
        <v>205</v>
      </c>
      <c r="C70" s="22">
        <v>50</v>
      </c>
      <c r="D70" s="22">
        <f t="shared" si="1"/>
        <v>53.764999999999993</v>
      </c>
      <c r="E70" s="22">
        <f t="shared" si="2"/>
        <v>1.4307720651536059E-3</v>
      </c>
      <c r="F70" s="22">
        <f t="shared" si="3"/>
        <v>72.897705050456437</v>
      </c>
      <c r="G70" s="26">
        <f t="shared" si="4"/>
        <v>49.384270705205957</v>
      </c>
      <c r="H70" s="21">
        <v>737227.56585648144</v>
      </c>
      <c r="I70" s="20">
        <v>45.025833332911134</v>
      </c>
      <c r="J70" s="19">
        <v>6118.0837702874996</v>
      </c>
      <c r="K70" s="19">
        <v>718.72586698536588</v>
      </c>
      <c r="L70" s="19">
        <v>24.132189807</v>
      </c>
      <c r="M70" s="19">
        <v>53.826630075428568</v>
      </c>
      <c r="N70" s="19">
        <v>207.3079572135</v>
      </c>
      <c r="O70" s="19">
        <v>56.910251903999999</v>
      </c>
      <c r="P70" s="19">
        <v>45.442094735399998</v>
      </c>
      <c r="Q70" s="19">
        <v>200.79305195399999</v>
      </c>
      <c r="R70" s="19">
        <v>1382.004559254</v>
      </c>
      <c r="S70" s="19">
        <v>2073.940248974</v>
      </c>
      <c r="T70" s="19">
        <v>1266.9833701964999</v>
      </c>
      <c r="U70" s="19">
        <v>65.191988677200001</v>
      </c>
      <c r="V70" s="19">
        <v>546.77653837399998</v>
      </c>
      <c r="W70" s="19">
        <v>103.59595121228571</v>
      </c>
      <c r="X70" s="19">
        <v>77.942773317749996</v>
      </c>
      <c r="Y70" s="19">
        <v>45.337061660000003</v>
      </c>
      <c r="Z70" s="19">
        <v>190.62353530440001</v>
      </c>
      <c r="AA70" s="19">
        <v>0</v>
      </c>
      <c r="AB70" s="19">
        <v>2.0713335829999999</v>
      </c>
      <c r="AC70" s="19">
        <v>1.9641888969999999</v>
      </c>
      <c r="AD70" s="19">
        <v>0</v>
      </c>
      <c r="AF70" s="22">
        <f t="shared" si="5"/>
        <v>24695.670749376</v>
      </c>
      <c r="AG70" s="22">
        <f t="shared" si="6"/>
        <v>7555.5355042582314</v>
      </c>
      <c r="AH70" s="22">
        <f t="shared" si="7"/>
        <v>32251.206253634231</v>
      </c>
      <c r="AI70" s="22">
        <f t="shared" si="8"/>
        <v>81.029907153943796</v>
      </c>
      <c r="AJ70" s="22">
        <f t="shared" si="9"/>
        <v>76.572859182881473</v>
      </c>
    </row>
    <row r="71" spans="1:36" x14ac:dyDescent="0.25">
      <c r="A71" s="22" t="s">
        <v>206</v>
      </c>
      <c r="C71" s="22">
        <v>50</v>
      </c>
      <c r="D71" s="22">
        <f t="shared" si="1"/>
        <v>53.764999999999993</v>
      </c>
      <c r="E71" s="22">
        <f t="shared" si="2"/>
        <v>1.4307720651536059E-3</v>
      </c>
      <c r="F71" s="22">
        <f t="shared" si="3"/>
        <v>72.897705050456437</v>
      </c>
      <c r="G71" s="26">
        <f t="shared" si="4"/>
        <v>49.384270705205957</v>
      </c>
      <c r="H71" s="21">
        <v>737227.58886574069</v>
      </c>
      <c r="I71" s="20">
        <v>45.578055555000901</v>
      </c>
      <c r="J71" s="19">
        <v>6184.4528645624996</v>
      </c>
      <c r="K71" s="19">
        <v>742.6517312634146</v>
      </c>
      <c r="L71" s="19">
        <v>24.119285519999998</v>
      </c>
      <c r="M71" s="19">
        <v>53.50486084114285</v>
      </c>
      <c r="N71" s="19">
        <v>206.60643324750001</v>
      </c>
      <c r="O71" s="19">
        <v>56.714211018666667</v>
      </c>
      <c r="P71" s="19">
        <v>45.057781606199995</v>
      </c>
      <c r="Q71" s="19">
        <v>202.39787601</v>
      </c>
      <c r="R71" s="19">
        <v>1390.547197248</v>
      </c>
      <c r="S71" s="19">
        <v>2079.4327827679999</v>
      </c>
      <c r="T71" s="19">
        <v>1271.2593816614999</v>
      </c>
      <c r="U71" s="19">
        <v>65.248767540000003</v>
      </c>
      <c r="V71" s="19">
        <v>550.71547422100002</v>
      </c>
      <c r="W71" s="19">
        <v>104.28741988971427</v>
      </c>
      <c r="X71" s="19">
        <v>78.4621708695</v>
      </c>
      <c r="Y71" s="19">
        <v>45.161876188000001</v>
      </c>
      <c r="Z71" s="19">
        <v>189.91849198739999</v>
      </c>
      <c r="AA71" s="19">
        <v>0</v>
      </c>
      <c r="AB71" s="19">
        <v>2.0871706624999997</v>
      </c>
      <c r="AC71" s="19">
        <v>0</v>
      </c>
      <c r="AD71" s="19">
        <v>0</v>
      </c>
      <c r="AF71" s="22">
        <f t="shared" si="5"/>
        <v>24758.868908399996</v>
      </c>
      <c r="AG71" s="22">
        <f t="shared" si="6"/>
        <v>7669.7563270893288</v>
      </c>
      <c r="AH71" s="22">
        <f t="shared" si="7"/>
        <v>32428.625235489326</v>
      </c>
      <c r="AI71" s="22">
        <f t="shared" si="8"/>
        <v>80.92903162051303</v>
      </c>
      <c r="AJ71" s="22">
        <f t="shared" si="9"/>
        <v>76.348808278509196</v>
      </c>
    </row>
    <row r="72" spans="1:36" x14ac:dyDescent="0.25">
      <c r="A72" s="22" t="s">
        <v>207</v>
      </c>
      <c r="C72" s="22">
        <v>50</v>
      </c>
      <c r="D72" s="22">
        <f t="shared" si="1"/>
        <v>53.764999999999993</v>
      </c>
      <c r="E72" s="22">
        <f t="shared" si="2"/>
        <v>1.4307720651536059E-3</v>
      </c>
      <c r="F72" s="22">
        <f t="shared" si="3"/>
        <v>72.897705050456437</v>
      </c>
      <c r="G72" s="26">
        <f t="shared" si="4"/>
        <v>49.384270705205957</v>
      </c>
      <c r="H72" s="21">
        <v>737227.61186342593</v>
      </c>
      <c r="I72" s="20">
        <v>46.130000000819564</v>
      </c>
      <c r="J72" s="19">
        <v>6181.0684220174999</v>
      </c>
      <c r="K72" s="19">
        <v>754.808275395122</v>
      </c>
      <c r="L72" s="19">
        <v>24.002364859</v>
      </c>
      <c r="M72" s="19">
        <v>53.41201701</v>
      </c>
      <c r="N72" s="19">
        <v>206.96130113999999</v>
      </c>
      <c r="O72" s="19">
        <v>56.798414749999999</v>
      </c>
      <c r="P72" s="19">
        <v>45.420978629399997</v>
      </c>
      <c r="Q72" s="19">
        <v>203.44195013999999</v>
      </c>
      <c r="R72" s="19">
        <v>1389.066723594</v>
      </c>
      <c r="S72" s="19">
        <v>2076.3490492139999</v>
      </c>
      <c r="T72" s="19">
        <v>1264.8131037465</v>
      </c>
      <c r="U72" s="19">
        <v>65.013674893200005</v>
      </c>
      <c r="V72" s="19">
        <v>548.57101634499998</v>
      </c>
      <c r="W72" s="19">
        <v>103.63047436971428</v>
      </c>
      <c r="X72" s="19">
        <v>78.057738783749997</v>
      </c>
      <c r="Y72" s="19">
        <v>45.263546328000004</v>
      </c>
      <c r="Z72" s="19">
        <v>190.7286465876</v>
      </c>
      <c r="AA72" s="19">
        <v>0</v>
      </c>
      <c r="AB72" s="19">
        <v>2.0705515050000001</v>
      </c>
      <c r="AC72" s="19">
        <v>0</v>
      </c>
      <c r="AD72" s="19">
        <v>0</v>
      </c>
      <c r="AF72" s="22">
        <f t="shared" si="5"/>
        <v>24714.733900625997</v>
      </c>
      <c r="AG72" s="22">
        <f t="shared" si="6"/>
        <v>7690.6849728077441</v>
      </c>
      <c r="AH72" s="22">
        <f t="shared" si="7"/>
        <v>32405.41887343374</v>
      </c>
      <c r="AI72" s="22">
        <f t="shared" si="8"/>
        <v>80.925818468327847</v>
      </c>
      <c r="AJ72" s="22">
        <f t="shared" si="9"/>
        <v>76.267287261907185</v>
      </c>
    </row>
    <row r="73" spans="1:36" x14ac:dyDescent="0.25">
      <c r="A73" s="22" t="s">
        <v>208</v>
      </c>
      <c r="C73" s="22">
        <v>50</v>
      </c>
      <c r="D73" s="22">
        <f t="shared" si="1"/>
        <v>53.764999999999993</v>
      </c>
      <c r="E73" s="22">
        <f t="shared" si="2"/>
        <v>1.4307720651536059E-3</v>
      </c>
      <c r="F73" s="22">
        <f t="shared" si="3"/>
        <v>72.897705050456437</v>
      </c>
      <c r="G73" s="26">
        <f t="shared" si="4"/>
        <v>49.384270705205957</v>
      </c>
      <c r="H73" s="21">
        <v>737227.6347685185</v>
      </c>
      <c r="I73" s="20">
        <v>46.679722222499549</v>
      </c>
      <c r="J73" s="19">
        <v>6101.7246537224992</v>
      </c>
      <c r="K73" s="19">
        <v>758.41155671707315</v>
      </c>
      <c r="L73" s="19">
        <v>23.610543781000001</v>
      </c>
      <c r="M73" s="19">
        <v>52.326716196857141</v>
      </c>
      <c r="N73" s="19">
        <v>203.24252025000001</v>
      </c>
      <c r="O73" s="19">
        <v>55.739741830666667</v>
      </c>
      <c r="P73" s="19">
        <v>44.461603546799999</v>
      </c>
      <c r="Q73" s="19">
        <v>201.12387094799999</v>
      </c>
      <c r="R73" s="19">
        <v>1367.829786543</v>
      </c>
      <c r="S73" s="19">
        <v>2039.3856966999999</v>
      </c>
      <c r="T73" s="19">
        <v>1241.5548861044999</v>
      </c>
      <c r="U73" s="19">
        <v>63.788002251599998</v>
      </c>
      <c r="V73" s="19">
        <v>539.70303390300001</v>
      </c>
      <c r="W73" s="19">
        <v>98.900131449428571</v>
      </c>
      <c r="X73" s="19">
        <v>76.942104516750007</v>
      </c>
      <c r="Y73" s="19">
        <v>44.438714730666668</v>
      </c>
      <c r="Z73" s="19">
        <v>187.55161112819999</v>
      </c>
      <c r="AA73" s="19">
        <v>0</v>
      </c>
      <c r="AB73" s="19">
        <v>2.0465026064999998</v>
      </c>
      <c r="AC73" s="19">
        <v>0</v>
      </c>
      <c r="AD73" s="19">
        <v>0</v>
      </c>
      <c r="AF73" s="22">
        <f t="shared" si="5"/>
        <v>24266.342774651999</v>
      </c>
      <c r="AG73" s="22">
        <f t="shared" si="6"/>
        <v>7618.5477671566459</v>
      </c>
      <c r="AH73" s="22">
        <f t="shared" si="7"/>
        <v>31884.890541808643</v>
      </c>
      <c r="AI73" s="22">
        <f t="shared" si="8"/>
        <v>80.863272383759039</v>
      </c>
      <c r="AJ73" s="22">
        <f t="shared" si="9"/>
        <v>76.106087749722946</v>
      </c>
    </row>
    <row r="74" spans="1:36" x14ac:dyDescent="0.25">
      <c r="A74" s="22" t="s">
        <v>209</v>
      </c>
      <c r="C74" s="22">
        <v>50</v>
      </c>
      <c r="D74" s="22">
        <f t="shared" si="1"/>
        <v>53.764999999999993</v>
      </c>
      <c r="E74" s="22">
        <f t="shared" si="2"/>
        <v>1.4307720651536059E-3</v>
      </c>
      <c r="F74" s="22">
        <f t="shared" si="3"/>
        <v>72.897705050456437</v>
      </c>
      <c r="G74" s="26">
        <f t="shared" si="4"/>
        <v>49.384270705205957</v>
      </c>
      <c r="H74" s="21">
        <v>737227.65770833334</v>
      </c>
      <c r="I74" s="20">
        <v>47.230277778580785</v>
      </c>
      <c r="J74" s="19">
        <v>6080.2507470374994</v>
      </c>
      <c r="K74" s="19">
        <v>765.40447854146339</v>
      </c>
      <c r="L74" s="19">
        <v>23.3841322</v>
      </c>
      <c r="M74" s="19">
        <v>51.809874364285712</v>
      </c>
      <c r="N74" s="19">
        <v>202.13539108124999</v>
      </c>
      <c r="O74" s="19">
        <v>55.266063255333336</v>
      </c>
      <c r="P74" s="19">
        <v>44.470284612599997</v>
      </c>
      <c r="Q74" s="19">
        <v>201.33033954000001</v>
      </c>
      <c r="R74" s="19">
        <v>1361.726058792</v>
      </c>
      <c r="S74" s="19">
        <v>2026.957695202</v>
      </c>
      <c r="T74" s="19">
        <v>1231.5317744565</v>
      </c>
      <c r="U74" s="19">
        <v>63.293416124399997</v>
      </c>
      <c r="V74" s="19">
        <v>536.016318211</v>
      </c>
      <c r="W74" s="19">
        <v>98.532778240285708</v>
      </c>
      <c r="X74" s="19">
        <v>76.661729553749993</v>
      </c>
      <c r="Y74" s="19">
        <v>44.152474182666666</v>
      </c>
      <c r="Z74" s="19">
        <v>186.3088109784</v>
      </c>
      <c r="AA74" s="19">
        <v>0</v>
      </c>
      <c r="AB74" s="19">
        <v>2.01776124</v>
      </c>
      <c r="AC74" s="19">
        <v>0</v>
      </c>
      <c r="AD74" s="19">
        <v>0</v>
      </c>
      <c r="AF74" s="22">
        <f t="shared" si="5"/>
        <v>24114.198884687994</v>
      </c>
      <c r="AG74" s="22">
        <f t="shared" si="6"/>
        <v>7611.0597041204264</v>
      </c>
      <c r="AH74" s="22">
        <f t="shared" si="7"/>
        <v>31725.258588808421</v>
      </c>
      <c r="AI74" s="22">
        <f t="shared" si="8"/>
        <v>80.834669227306463</v>
      </c>
      <c r="AJ74" s="22">
        <f t="shared" si="9"/>
        <v>76.009463617720201</v>
      </c>
    </row>
    <row r="75" spans="1:36" x14ac:dyDescent="0.25">
      <c r="A75" s="22" t="s">
        <v>210</v>
      </c>
      <c r="C75" s="22">
        <v>50</v>
      </c>
      <c r="D75" s="22">
        <f t="shared" si="1"/>
        <v>53.764999999999993</v>
      </c>
      <c r="E75" s="22">
        <f t="shared" si="2"/>
        <v>1.4307720651536059E-3</v>
      </c>
      <c r="F75" s="22">
        <f t="shared" si="3"/>
        <v>72.897705050456437</v>
      </c>
      <c r="G75" s="26">
        <f t="shared" si="4"/>
        <v>49.384270705205957</v>
      </c>
      <c r="H75" s="21">
        <v>737227.68064814818</v>
      </c>
      <c r="I75" s="20">
        <v>47.78083333466202</v>
      </c>
      <c r="J75" s="19">
        <v>6209.1557757899991</v>
      </c>
      <c r="K75" s="19">
        <v>793.62604929756105</v>
      </c>
      <c r="L75" s="19">
        <v>23.548759618999998</v>
      </c>
      <c r="M75" s="19">
        <v>52.247614593428565</v>
      </c>
      <c r="N75" s="19">
        <v>204.565796226</v>
      </c>
      <c r="O75" s="19">
        <v>55.985835708000003</v>
      </c>
      <c r="P75" s="19">
        <v>45.1924554378</v>
      </c>
      <c r="Q75" s="19">
        <v>204.35463516600001</v>
      </c>
      <c r="R75" s="19">
        <v>1377.273378393</v>
      </c>
      <c r="S75" s="19">
        <v>2046.8209122459998</v>
      </c>
      <c r="T75" s="19">
        <v>1242.531506007</v>
      </c>
      <c r="U75" s="19">
        <v>63.743423805599996</v>
      </c>
      <c r="V75" s="19">
        <v>541.70867293399999</v>
      </c>
      <c r="W75" s="19">
        <v>102.61187363742856</v>
      </c>
      <c r="X75" s="19">
        <v>77.414870667749994</v>
      </c>
      <c r="Y75" s="19">
        <v>44.762234329999998</v>
      </c>
      <c r="Z75" s="19">
        <v>189.1857631092</v>
      </c>
      <c r="AA75" s="19">
        <v>0</v>
      </c>
      <c r="AB75" s="19">
        <v>2.0488488404999998</v>
      </c>
      <c r="AC75" s="19">
        <v>0</v>
      </c>
      <c r="AD75" s="19">
        <v>0</v>
      </c>
      <c r="AF75" s="22">
        <f t="shared" si="5"/>
        <v>24394.714621727999</v>
      </c>
      <c r="AG75" s="22">
        <f t="shared" si="6"/>
        <v>7796.4078743851214</v>
      </c>
      <c r="AH75" s="22">
        <f t="shared" si="7"/>
        <v>32191.122496113119</v>
      </c>
      <c r="AI75" s="22">
        <f t="shared" si="8"/>
        <v>80.711589735525024</v>
      </c>
      <c r="AJ75" s="22">
        <f t="shared" si="9"/>
        <v>75.780875999814896</v>
      </c>
    </row>
    <row r="76" spans="1:36" x14ac:dyDescent="0.25">
      <c r="A76" s="22" t="s">
        <v>211</v>
      </c>
      <c r="C76" s="22">
        <v>50</v>
      </c>
      <c r="D76" s="22">
        <f t="shared" si="1"/>
        <v>53.764999999999993</v>
      </c>
      <c r="E76" s="22">
        <f t="shared" si="2"/>
        <v>1.4307720651536059E-3</v>
      </c>
      <c r="F76" s="22">
        <f t="shared" si="3"/>
        <v>72.897705050456437</v>
      </c>
      <c r="G76" s="26">
        <f t="shared" si="4"/>
        <v>49.384270705205957</v>
      </c>
      <c r="H76" s="21">
        <v>737229.51356481481</v>
      </c>
      <c r="I76" s="20">
        <v>91.770833333954215</v>
      </c>
      <c r="J76" s="19">
        <v>7731.9056336774993</v>
      </c>
      <c r="K76" s="19">
        <v>2464.8351749463413</v>
      </c>
      <c r="L76" s="19">
        <v>17.036005073999998</v>
      </c>
      <c r="M76" s="19">
        <v>54.783893547428569</v>
      </c>
      <c r="N76" s="19">
        <v>185.94051089625</v>
      </c>
      <c r="O76" s="19">
        <v>36.387743106000002</v>
      </c>
      <c r="P76" s="19">
        <v>0</v>
      </c>
      <c r="Q76" s="19">
        <v>263.37180520200002</v>
      </c>
      <c r="R76" s="19">
        <v>1342.3754938770001</v>
      </c>
      <c r="S76" s="19">
        <v>1961.1114200699999</v>
      </c>
      <c r="T76" s="19">
        <v>1059.6091318725</v>
      </c>
      <c r="U76" s="19">
        <v>54.266515432799999</v>
      </c>
      <c r="V76" s="19">
        <v>502.86324971299996</v>
      </c>
      <c r="W76" s="19">
        <v>72.617618181428568</v>
      </c>
      <c r="X76" s="19">
        <v>96.194714162249994</v>
      </c>
      <c r="Y76" s="19">
        <v>54.497801966666671</v>
      </c>
      <c r="Z76" s="19">
        <v>207.00282948180001</v>
      </c>
      <c r="AA76" s="19">
        <v>55.34872653</v>
      </c>
      <c r="AB76" s="19">
        <v>5.2211527279999999</v>
      </c>
      <c r="AC76" s="19">
        <v>2.6295417555</v>
      </c>
      <c r="AD76" s="19">
        <v>4.0690401085714285</v>
      </c>
      <c r="AF76" s="22">
        <f t="shared" si="5"/>
        <v>23169.002094150001</v>
      </c>
      <c r="AG76" s="22">
        <f t="shared" si="6"/>
        <v>12661.575983570183</v>
      </c>
      <c r="AH76" s="22">
        <f t="shared" si="7"/>
        <v>35830.578077720187</v>
      </c>
      <c r="AI76" s="22">
        <f t="shared" si="8"/>
        <v>78.420929696120993</v>
      </c>
      <c r="AJ76" s="22">
        <f t="shared" si="9"/>
        <v>64.662652229316734</v>
      </c>
    </row>
    <row r="77" spans="1:36" x14ac:dyDescent="0.25">
      <c r="A77" s="22" t="s">
        <v>212</v>
      </c>
      <c r="C77" s="22">
        <v>50</v>
      </c>
      <c r="D77" s="22">
        <f t="shared" si="1"/>
        <v>53.764999999999993</v>
      </c>
      <c r="E77" s="22">
        <f t="shared" si="2"/>
        <v>1.4307720651536059E-3</v>
      </c>
      <c r="F77" s="22">
        <f t="shared" si="3"/>
        <v>72.897705050456437</v>
      </c>
      <c r="G77" s="26">
        <f t="shared" si="4"/>
        <v>49.384270705205957</v>
      </c>
      <c r="H77" s="21">
        <v>737229.53627314814</v>
      </c>
      <c r="I77" s="20">
        <v>92.315833333879709</v>
      </c>
      <c r="J77" s="19">
        <v>6938.878541677499</v>
      </c>
      <c r="K77" s="19">
        <v>2223.1387378146342</v>
      </c>
      <c r="L77" s="19">
        <v>15.464810371999999</v>
      </c>
      <c r="M77" s="19">
        <v>48.978305102571426</v>
      </c>
      <c r="N77" s="19">
        <v>159.06058779599999</v>
      </c>
      <c r="O77" s="19">
        <v>41.74914848866667</v>
      </c>
      <c r="P77" s="19">
        <v>0</v>
      </c>
      <c r="Q77" s="19">
        <v>239.100014472</v>
      </c>
      <c r="R77" s="19">
        <v>1212.7085256329999</v>
      </c>
      <c r="S77" s="19">
        <v>1775.9028364219998</v>
      </c>
      <c r="T77" s="19">
        <v>949.6716453345</v>
      </c>
      <c r="U77" s="19">
        <v>49.095415696799996</v>
      </c>
      <c r="V77" s="19">
        <v>452.65306003499995</v>
      </c>
      <c r="W77" s="19">
        <v>65.171676994285704</v>
      </c>
      <c r="X77" s="19">
        <v>66.305452677749997</v>
      </c>
      <c r="Y77" s="19">
        <v>33.907513075333334</v>
      </c>
      <c r="Z77" s="19">
        <v>159.03384072840001</v>
      </c>
      <c r="AA77" s="19">
        <v>36.628552032000002</v>
      </c>
      <c r="AB77" s="19">
        <v>0</v>
      </c>
      <c r="AC77" s="19">
        <v>0</v>
      </c>
      <c r="AD77" s="19">
        <v>0</v>
      </c>
      <c r="AF77" s="22">
        <f t="shared" si="5"/>
        <v>20121.237089447997</v>
      </c>
      <c r="AG77" s="22">
        <f t="shared" si="6"/>
        <v>11385.156017306766</v>
      </c>
      <c r="AH77" s="22">
        <f t="shared" si="7"/>
        <v>31506.393106754764</v>
      </c>
      <c r="AI77" s="22">
        <f t="shared" si="8"/>
        <v>77.976283993644941</v>
      </c>
      <c r="AJ77" s="22">
        <f t="shared" si="9"/>
        <v>63.863981577548898</v>
      </c>
    </row>
    <row r="78" spans="1:36" x14ac:dyDescent="0.25">
      <c r="A78" s="22" t="s">
        <v>213</v>
      </c>
      <c r="C78" s="22">
        <v>50</v>
      </c>
      <c r="D78" s="22">
        <f t="shared" si="1"/>
        <v>53.764999999999993</v>
      </c>
      <c r="E78" s="22">
        <f t="shared" si="2"/>
        <v>1.4307720651536059E-3</v>
      </c>
      <c r="F78" s="22">
        <f t="shared" si="3"/>
        <v>72.897705050456437</v>
      </c>
      <c r="G78" s="26">
        <f t="shared" si="4"/>
        <v>49.384270705205957</v>
      </c>
      <c r="H78" s="21">
        <v>737229.55913194444</v>
      </c>
      <c r="I78" s="20">
        <v>92.86444444488734</v>
      </c>
      <c r="J78" s="19">
        <v>6470.2153673849998</v>
      </c>
      <c r="K78" s="19">
        <v>2045.5021189121951</v>
      </c>
      <c r="L78" s="19">
        <v>14.632679379999999</v>
      </c>
      <c r="M78" s="19">
        <v>46.178577587999996</v>
      </c>
      <c r="N78" s="19">
        <v>149.43369641474999</v>
      </c>
      <c r="O78" s="19">
        <v>39.286124174000001</v>
      </c>
      <c r="P78" s="19">
        <v>0</v>
      </c>
      <c r="Q78" s="19">
        <v>227.55654319199999</v>
      </c>
      <c r="R78" s="19">
        <v>1129.562685141</v>
      </c>
      <c r="S78" s="19">
        <v>1692.728059044</v>
      </c>
      <c r="T78" s="19">
        <v>882.1998210795</v>
      </c>
      <c r="U78" s="19">
        <v>45.9045374568</v>
      </c>
      <c r="V78" s="19">
        <v>422.335806365</v>
      </c>
      <c r="W78" s="19">
        <v>59.388210184285711</v>
      </c>
      <c r="X78" s="19">
        <v>61.954655004000003</v>
      </c>
      <c r="Y78" s="19">
        <v>31.921556340666669</v>
      </c>
      <c r="Z78" s="19">
        <v>151.55052738539999</v>
      </c>
      <c r="AA78" s="19">
        <v>34.884446994000001</v>
      </c>
      <c r="AB78" s="19">
        <v>0</v>
      </c>
      <c r="AC78" s="19">
        <v>0</v>
      </c>
      <c r="AD78" s="19">
        <v>0</v>
      </c>
      <c r="AF78" s="22">
        <f t="shared" si="5"/>
        <v>18915.176617853998</v>
      </c>
      <c r="AG78" s="22">
        <f t="shared" si="6"/>
        <v>10561.21960520939</v>
      </c>
      <c r="AH78" s="22">
        <f t="shared" si="7"/>
        <v>29476.396223063388</v>
      </c>
      <c r="AI78" s="22">
        <f t="shared" si="8"/>
        <v>78.049503343551635</v>
      </c>
      <c r="AJ78" s="22">
        <f t="shared" si="9"/>
        <v>64.170587458225597</v>
      </c>
    </row>
    <row r="79" spans="1:36" x14ac:dyDescent="0.25">
      <c r="A79" s="22" t="s">
        <v>214</v>
      </c>
      <c r="C79" s="22">
        <v>50</v>
      </c>
      <c r="D79" s="22">
        <f t="shared" ref="D79:D137" si="10">C79*$R$1</f>
        <v>53.764999999999993</v>
      </c>
      <c r="E79" s="22">
        <f t="shared" ref="E79:E137" si="11">(D79*$L$4)/(60*1000)</f>
        <v>1.4307720651536059E-3</v>
      </c>
      <c r="F79" s="22">
        <f t="shared" ref="F79:F137" si="12">($L$3/1000)/E79</f>
        <v>72.897705050456437</v>
      </c>
      <c r="G79" s="26">
        <f t="shared" si="4"/>
        <v>49.384270705205957</v>
      </c>
      <c r="H79" s="21">
        <v>737229.58208333328</v>
      </c>
      <c r="I79" s="20">
        <v>93.41527777723968</v>
      </c>
      <c r="J79" s="19">
        <v>5942.0516988524996</v>
      </c>
      <c r="K79" s="19">
        <v>1871.1616726536586</v>
      </c>
      <c r="L79" s="19">
        <v>13.610894473</v>
      </c>
      <c r="M79" s="19">
        <v>42.361254869999996</v>
      </c>
      <c r="N79" s="19">
        <v>133.92890230500001</v>
      </c>
      <c r="O79" s="19">
        <v>35.550398260666668</v>
      </c>
      <c r="P79" s="19">
        <v>0</v>
      </c>
      <c r="Q79" s="19">
        <v>213.91788495</v>
      </c>
      <c r="R79" s="19">
        <v>1019.441019234</v>
      </c>
      <c r="S79" s="19">
        <v>1597.2292965419999</v>
      </c>
      <c r="T79" s="19">
        <v>815.13389530649999</v>
      </c>
      <c r="U79" s="19">
        <v>42.732429088799996</v>
      </c>
      <c r="V79" s="19">
        <v>388.65209794399999</v>
      </c>
      <c r="W79" s="19">
        <v>51.345655208571422</v>
      </c>
      <c r="X79" s="19">
        <v>56.5858850535</v>
      </c>
      <c r="Y79" s="19">
        <v>28.742930656000002</v>
      </c>
      <c r="Z79" s="19">
        <v>137.63196342719999</v>
      </c>
      <c r="AA79" s="19">
        <v>31.070110392</v>
      </c>
      <c r="AB79" s="19">
        <v>0</v>
      </c>
      <c r="AC79" s="19">
        <v>0</v>
      </c>
      <c r="AD79" s="19">
        <v>0</v>
      </c>
      <c r="AF79" s="22">
        <f t="shared" ref="AF79:AF137" si="13">($L$14*L79)+($M$14*M79)+($N$14*N79)+($O$14*O79)+($P$14*P79)+($Q$14*Q79)+($R$14*R79)+($S$14*S79)+($T$14*T79)+($U$14*U79)+($V$14*V79)+($W$14*W79)+($X$14*X79)+($Y$14*Y79)+($Z$14*Z79)+($AA$14*AA79)+($AB$14*AB79)</f>
        <v>17409.060972468</v>
      </c>
      <c r="AG79" s="22">
        <f t="shared" ref="AG79:AG137" si="14">($J$14*J79)+($K$14*K79)</f>
        <v>9684.3750441598168</v>
      </c>
      <c r="AH79" s="22">
        <f t="shared" ref="AH79:AH137" si="15">AF79+AG79</f>
        <v>27093.436016627817</v>
      </c>
      <c r="AI79" s="22">
        <f t="shared" si="8"/>
        <v>78.068297814992022</v>
      </c>
      <c r="AJ79" s="22">
        <f t="shared" si="9"/>
        <v>64.255640966999124</v>
      </c>
    </row>
    <row r="80" spans="1:36" x14ac:dyDescent="0.25">
      <c r="A80" s="22" t="s">
        <v>215</v>
      </c>
      <c r="C80" s="22">
        <v>50</v>
      </c>
      <c r="D80" s="22">
        <f t="shared" si="10"/>
        <v>53.764999999999993</v>
      </c>
      <c r="E80" s="22">
        <f t="shared" si="11"/>
        <v>1.4307720651536059E-3</v>
      </c>
      <c r="F80" s="22">
        <f t="shared" si="12"/>
        <v>72.897705050456437</v>
      </c>
      <c r="G80" s="26">
        <f t="shared" si="4"/>
        <v>49.384270705205957</v>
      </c>
      <c r="H80" s="21">
        <v>737229.60499999998</v>
      </c>
      <c r="I80" s="20">
        <v>93.965277777984738</v>
      </c>
      <c r="J80" s="19">
        <v>5690.5500780149996</v>
      </c>
      <c r="K80" s="19">
        <v>1780.3814919268293</v>
      </c>
      <c r="L80" s="19">
        <v>13.088857407999999</v>
      </c>
      <c r="M80" s="19">
        <v>28.581152235428569</v>
      </c>
      <c r="N80" s="19">
        <v>129.49891923375</v>
      </c>
      <c r="O80" s="19">
        <v>34.26309787266667</v>
      </c>
      <c r="P80" s="19">
        <v>0</v>
      </c>
      <c r="Q80" s="19">
        <v>208.681090662</v>
      </c>
      <c r="R80" s="19">
        <v>979.08579443400004</v>
      </c>
      <c r="S80" s="19">
        <v>1541.0831348439999</v>
      </c>
      <c r="T80" s="19">
        <v>783.47557338599995</v>
      </c>
      <c r="U80" s="19">
        <v>41.0093548392</v>
      </c>
      <c r="V80" s="19">
        <v>373.62994371999997</v>
      </c>
      <c r="W80" s="19">
        <v>61.309105477714283</v>
      </c>
      <c r="X80" s="19">
        <v>54.45638441925</v>
      </c>
      <c r="Y80" s="19">
        <v>27.897243645333333</v>
      </c>
      <c r="Z80" s="19">
        <v>133.52628855059999</v>
      </c>
      <c r="AA80" s="19">
        <v>29.786293806</v>
      </c>
      <c r="AB80" s="19">
        <v>0</v>
      </c>
      <c r="AC80" s="19">
        <v>0</v>
      </c>
      <c r="AD80" s="19">
        <v>0</v>
      </c>
      <c r="AF80" s="22">
        <f t="shared" si="13"/>
        <v>16772.59338282</v>
      </c>
      <c r="AG80" s="22">
        <f t="shared" si="14"/>
        <v>9251.3130618686591</v>
      </c>
      <c r="AH80" s="22">
        <f t="shared" si="15"/>
        <v>26023.906444688659</v>
      </c>
      <c r="AI80" s="22">
        <f t="shared" si="8"/>
        <v>78.133374825529273</v>
      </c>
      <c r="AJ80" s="22">
        <f t="shared" si="9"/>
        <v>64.450713494795849</v>
      </c>
    </row>
    <row r="81" spans="1:36" x14ac:dyDescent="0.25">
      <c r="A81" s="22" t="s">
        <v>216</v>
      </c>
      <c r="C81" s="22">
        <v>50</v>
      </c>
      <c r="D81" s="22">
        <f t="shared" si="10"/>
        <v>53.764999999999993</v>
      </c>
      <c r="E81" s="22">
        <f t="shared" si="11"/>
        <v>1.4307720651536059E-3</v>
      </c>
      <c r="F81" s="22">
        <f t="shared" si="12"/>
        <v>72.897705050456437</v>
      </c>
      <c r="G81" s="26">
        <f t="shared" si="4"/>
        <v>49.384270705205957</v>
      </c>
      <c r="H81" s="21">
        <v>737229.62803240737</v>
      </c>
      <c r="I81" s="20">
        <v>94.518055555410683</v>
      </c>
      <c r="J81" s="19">
        <v>5777.7478646249992</v>
      </c>
      <c r="K81" s="19">
        <v>1842.3983698195123</v>
      </c>
      <c r="L81" s="19">
        <v>13.034894026</v>
      </c>
      <c r="M81" s="19">
        <v>28.288208161714284</v>
      </c>
      <c r="N81" s="19">
        <v>128.61908148374999</v>
      </c>
      <c r="O81" s="19">
        <v>34.296205841333332</v>
      </c>
      <c r="P81" s="19">
        <v>0</v>
      </c>
      <c r="Q81" s="19">
        <v>208.58489506800001</v>
      </c>
      <c r="R81" s="19">
        <v>981.34991024399994</v>
      </c>
      <c r="S81" s="19">
        <v>1546.6875057919999</v>
      </c>
      <c r="T81" s="19">
        <v>784.85750521199998</v>
      </c>
      <c r="U81" s="19">
        <v>41.088188301599999</v>
      </c>
      <c r="V81" s="19">
        <v>374.76200162499998</v>
      </c>
      <c r="W81" s="19">
        <v>61.217602351714284</v>
      </c>
      <c r="X81" s="19">
        <v>54.681329603999998</v>
      </c>
      <c r="Y81" s="19">
        <v>27.691035746000001</v>
      </c>
      <c r="Z81" s="19">
        <v>133.10607804119999</v>
      </c>
      <c r="AA81" s="19">
        <v>30.259166604000001</v>
      </c>
      <c r="AB81" s="19">
        <v>0</v>
      </c>
      <c r="AC81" s="19">
        <v>0</v>
      </c>
      <c r="AD81" s="19">
        <v>0</v>
      </c>
      <c r="AF81" s="22">
        <f t="shared" si="13"/>
        <v>16797.740318831999</v>
      </c>
      <c r="AG81" s="22">
        <f t="shared" si="14"/>
        <v>9462.5446042640233</v>
      </c>
      <c r="AH81" s="22">
        <f t="shared" si="15"/>
        <v>26260.28492309602</v>
      </c>
      <c r="AI81" s="22">
        <f t="shared" si="8"/>
        <v>77.998152413253337</v>
      </c>
      <c r="AJ81" s="22">
        <f t="shared" si="9"/>
        <v>63.966329261181464</v>
      </c>
    </row>
    <row r="82" spans="1:36" x14ac:dyDescent="0.25">
      <c r="A82" s="22" t="s">
        <v>217</v>
      </c>
      <c r="C82" s="22">
        <v>50</v>
      </c>
      <c r="D82" s="22">
        <f t="shared" si="10"/>
        <v>53.764999999999993</v>
      </c>
      <c r="E82" s="22">
        <f t="shared" si="11"/>
        <v>1.4307720651536059E-3</v>
      </c>
      <c r="F82" s="22">
        <f t="shared" si="12"/>
        <v>72.897705050456437</v>
      </c>
      <c r="G82" s="26">
        <f t="shared" ref="G82:G137" si="16">(E82*3600)/($L$3*0.001)</f>
        <v>49.384270705205957</v>
      </c>
      <c r="H82" s="21">
        <v>737229.6509606482</v>
      </c>
      <c r="I82" s="20">
        <v>95.068333335220814</v>
      </c>
      <c r="J82" s="19">
        <v>5716.6783263974994</v>
      </c>
      <c r="K82" s="19">
        <v>1822.6938192341463</v>
      </c>
      <c r="L82" s="19">
        <v>13.019252465999999</v>
      </c>
      <c r="M82" s="19">
        <v>28.244300068285714</v>
      </c>
      <c r="N82" s="19">
        <v>128.61702852900001</v>
      </c>
      <c r="O82" s="19">
        <v>34.293859607333331</v>
      </c>
      <c r="P82" s="19">
        <v>0</v>
      </c>
      <c r="Q82" s="19">
        <v>208.68578313</v>
      </c>
      <c r="R82" s="19">
        <v>977.15601696900001</v>
      </c>
      <c r="S82" s="19">
        <v>1537.7288023019998</v>
      </c>
      <c r="T82" s="19">
        <v>779.95504926900003</v>
      </c>
      <c r="U82" s="19">
        <v>40.926298155600001</v>
      </c>
      <c r="V82" s="19">
        <v>373.02383326999995</v>
      </c>
      <c r="W82" s="19">
        <v>61.09559818371428</v>
      </c>
      <c r="X82" s="19">
        <v>54.555219526499997</v>
      </c>
      <c r="Y82" s="19">
        <v>27.710587696000001</v>
      </c>
      <c r="Z82" s="19">
        <v>133.3676831322</v>
      </c>
      <c r="AA82" s="19">
        <v>30.901181544</v>
      </c>
      <c r="AB82" s="19">
        <v>1.9993824069999999</v>
      </c>
      <c r="AC82" s="19">
        <v>0</v>
      </c>
      <c r="AD82" s="19">
        <v>0</v>
      </c>
      <c r="AF82" s="22">
        <f t="shared" si="13"/>
        <v>16763.274141372</v>
      </c>
      <c r="AG82" s="22">
        <f t="shared" si="14"/>
        <v>9362.0659648657929</v>
      </c>
      <c r="AH82" s="22">
        <f t="shared" si="15"/>
        <v>26125.340106237792</v>
      </c>
      <c r="AI82" s="22">
        <f t="shared" ref="AI82:AI137" si="17">((AH82-J82)/AH82)*100</f>
        <v>78.118262563661091</v>
      </c>
      <c r="AJ82" s="22">
        <f t="shared" ref="AJ82:AJ137" si="18">((AH82-((2*K82)+J82))/AH82)*100</f>
        <v>64.1648073219515</v>
      </c>
    </row>
    <row r="83" spans="1:36" x14ac:dyDescent="0.25">
      <c r="A83" s="22" t="s">
        <v>218</v>
      </c>
      <c r="C83" s="22">
        <v>50</v>
      </c>
      <c r="D83" s="22">
        <f t="shared" si="10"/>
        <v>53.764999999999993</v>
      </c>
      <c r="E83" s="22">
        <f t="shared" si="11"/>
        <v>1.4307720651536059E-3</v>
      </c>
      <c r="F83" s="22">
        <f t="shared" si="12"/>
        <v>72.897705050456437</v>
      </c>
      <c r="G83" s="26">
        <f t="shared" si="16"/>
        <v>49.384270705205957</v>
      </c>
      <c r="H83" s="21">
        <v>737229.67384259263</v>
      </c>
      <c r="I83" s="20">
        <v>95.617500001564622</v>
      </c>
      <c r="J83" s="19">
        <v>5766.5475300674998</v>
      </c>
      <c r="K83" s="19">
        <v>1856.3536933512196</v>
      </c>
      <c r="L83" s="19">
        <v>12.878087386999999</v>
      </c>
      <c r="M83" s="19">
        <v>28.153132118571428</v>
      </c>
      <c r="N83" s="19">
        <v>128.235765504</v>
      </c>
      <c r="O83" s="19">
        <v>34.081916469333336</v>
      </c>
      <c r="P83" s="19">
        <v>0</v>
      </c>
      <c r="Q83" s="19">
        <v>208.986101082</v>
      </c>
      <c r="R83" s="19">
        <v>978.09920303700005</v>
      </c>
      <c r="S83" s="19">
        <v>1536.636239336</v>
      </c>
      <c r="T83" s="19">
        <v>779.39957836949998</v>
      </c>
      <c r="U83" s="19">
        <v>40.701059691600001</v>
      </c>
      <c r="V83" s="19">
        <v>372.794684416</v>
      </c>
      <c r="W83" s="19">
        <v>61.164644498571427</v>
      </c>
      <c r="X83" s="19">
        <v>54.544074915000003</v>
      </c>
      <c r="Y83" s="19">
        <v>27.597968464000001</v>
      </c>
      <c r="Z83" s="19">
        <v>132.64785854100001</v>
      </c>
      <c r="AA83" s="19">
        <v>29.827672841999998</v>
      </c>
      <c r="AB83" s="19">
        <v>0</v>
      </c>
      <c r="AC83" s="19">
        <v>0</v>
      </c>
      <c r="AD83" s="19">
        <v>0</v>
      </c>
      <c r="AF83" s="22">
        <f t="shared" si="13"/>
        <v>16707.398578662</v>
      </c>
      <c r="AG83" s="22">
        <f t="shared" si="14"/>
        <v>9479.2549167699399</v>
      </c>
      <c r="AH83" s="22">
        <f t="shared" si="15"/>
        <v>26186.65349543194</v>
      </c>
      <c r="AI83" s="22">
        <f t="shared" si="17"/>
        <v>77.979058946675153</v>
      </c>
      <c r="AJ83" s="22">
        <f t="shared" si="18"/>
        <v>63.801197742111171</v>
      </c>
    </row>
    <row r="84" spans="1:36" x14ac:dyDescent="0.25">
      <c r="A84" s="22" t="s">
        <v>219</v>
      </c>
      <c r="C84" s="22">
        <v>50</v>
      </c>
      <c r="D84" s="22">
        <f t="shared" si="10"/>
        <v>53.764999999999993</v>
      </c>
      <c r="E84" s="22">
        <f t="shared" si="11"/>
        <v>1.4307720651536059E-3</v>
      </c>
      <c r="F84" s="22">
        <f t="shared" si="12"/>
        <v>72.897705050456437</v>
      </c>
      <c r="G84" s="26">
        <f t="shared" si="16"/>
        <v>49.384270705205957</v>
      </c>
      <c r="H84" s="21">
        <v>737229.69685185188</v>
      </c>
      <c r="I84" s="20">
        <v>96.169722223654389</v>
      </c>
      <c r="J84" s="19">
        <v>5868.9195850724991</v>
      </c>
      <c r="K84" s="19">
        <v>1895.2267849658538</v>
      </c>
      <c r="L84" s="19">
        <v>13.188963392</v>
      </c>
      <c r="M84" s="19">
        <v>28.557019542857141</v>
      </c>
      <c r="N84" s="19">
        <v>129.87578307000001</v>
      </c>
      <c r="O84" s="19">
        <v>34.647880248666667</v>
      </c>
      <c r="P84" s="19">
        <v>0</v>
      </c>
      <c r="Q84" s="19">
        <v>214.04692782000001</v>
      </c>
      <c r="R84" s="19">
        <v>992.62004526299995</v>
      </c>
      <c r="S84" s="19">
        <v>1566.816629356</v>
      </c>
      <c r="T84" s="19">
        <v>792.18010152600004</v>
      </c>
      <c r="U84" s="19">
        <v>41.633922329999997</v>
      </c>
      <c r="V84" s="19">
        <v>379.35162636799998</v>
      </c>
      <c r="W84" s="19">
        <v>61.949292183428568</v>
      </c>
      <c r="X84" s="19">
        <v>55.394291460749997</v>
      </c>
      <c r="Y84" s="19">
        <v>27.924355682666668</v>
      </c>
      <c r="Z84" s="19">
        <v>134.46595526760001</v>
      </c>
      <c r="AA84" s="19">
        <v>30.367306662000001</v>
      </c>
      <c r="AB84" s="19">
        <v>0</v>
      </c>
      <c r="AC84" s="19">
        <v>0</v>
      </c>
      <c r="AD84" s="19">
        <v>0</v>
      </c>
      <c r="AF84" s="22">
        <f t="shared" si="13"/>
        <v>16989.425290398005</v>
      </c>
      <c r="AG84" s="22">
        <f t="shared" si="14"/>
        <v>9659.3731550042066</v>
      </c>
      <c r="AH84" s="22">
        <f t="shared" si="15"/>
        <v>26648.798445402212</v>
      </c>
      <c r="AI84" s="22">
        <f t="shared" si="17"/>
        <v>77.976794724547602</v>
      </c>
      <c r="AJ84" s="22">
        <f t="shared" si="18"/>
        <v>63.753063107913732</v>
      </c>
    </row>
    <row r="85" spans="1:36" x14ac:dyDescent="0.25">
      <c r="A85" s="22" t="s">
        <v>220</v>
      </c>
      <c r="C85" s="22">
        <v>50</v>
      </c>
      <c r="D85" s="22">
        <f t="shared" si="10"/>
        <v>53.764999999999993</v>
      </c>
      <c r="E85" s="22">
        <f t="shared" si="11"/>
        <v>1.4307720651536059E-3</v>
      </c>
      <c r="F85" s="22">
        <f t="shared" si="12"/>
        <v>72.897705050456437</v>
      </c>
      <c r="G85" s="26">
        <f t="shared" si="16"/>
        <v>49.384270705205957</v>
      </c>
      <c r="H85" s="21">
        <v>737229.71988425928</v>
      </c>
      <c r="I85" s="20">
        <v>96.722500001080334</v>
      </c>
      <c r="J85" s="19">
        <v>5750.2353381824996</v>
      </c>
      <c r="K85" s="19">
        <v>1868.151626107317</v>
      </c>
      <c r="L85" s="19">
        <v>12.833117902</v>
      </c>
      <c r="M85" s="19">
        <v>27.925547420571426</v>
      </c>
      <c r="N85" s="19">
        <v>127.29228615675</v>
      </c>
      <c r="O85" s="19">
        <v>33.936449961333331</v>
      </c>
      <c r="P85" s="19">
        <v>33.788115833999996</v>
      </c>
      <c r="Q85" s="19">
        <v>210.34457056799999</v>
      </c>
      <c r="R85" s="19">
        <v>972.02011074300003</v>
      </c>
      <c r="S85" s="19">
        <v>1534.623170564</v>
      </c>
      <c r="T85" s="19">
        <v>773.93519938350005</v>
      </c>
      <c r="U85" s="19">
        <v>40.751738345999996</v>
      </c>
      <c r="V85" s="19">
        <v>370.63262978500001</v>
      </c>
      <c r="W85" s="19">
        <v>60.784889766857141</v>
      </c>
      <c r="X85" s="19">
        <v>54.270738653999999</v>
      </c>
      <c r="Y85" s="19">
        <v>27.402970349333334</v>
      </c>
      <c r="Z85" s="19">
        <v>132.30390063659999</v>
      </c>
      <c r="AA85" s="19">
        <v>0</v>
      </c>
      <c r="AB85" s="19">
        <v>2.0613620884999997</v>
      </c>
      <c r="AC85" s="19">
        <v>0</v>
      </c>
      <c r="AD85" s="19">
        <v>0</v>
      </c>
      <c r="AF85" s="22">
        <f t="shared" si="13"/>
        <v>16669.736830493999</v>
      </c>
      <c r="AG85" s="22">
        <f t="shared" si="14"/>
        <v>9486.5385903971328</v>
      </c>
      <c r="AH85" s="22">
        <f t="shared" si="15"/>
        <v>26156.275420891132</v>
      </c>
      <c r="AI85" s="22">
        <f t="shared" si="17"/>
        <v>78.01584803014515</v>
      </c>
      <c r="AJ85" s="22">
        <f t="shared" si="18"/>
        <v>63.731309455396726</v>
      </c>
    </row>
    <row r="86" spans="1:36" x14ac:dyDescent="0.25">
      <c r="A86" s="22" t="s">
        <v>221</v>
      </c>
      <c r="C86" s="22">
        <v>50</v>
      </c>
      <c r="D86" s="22">
        <f t="shared" si="10"/>
        <v>53.764999999999993</v>
      </c>
      <c r="E86" s="22">
        <f t="shared" si="11"/>
        <v>1.4307720651536059E-3</v>
      </c>
      <c r="F86" s="22">
        <f t="shared" si="12"/>
        <v>72.897705050456437</v>
      </c>
      <c r="G86" s="26">
        <f t="shared" si="16"/>
        <v>49.384270705205957</v>
      </c>
      <c r="H86" s="21">
        <v>737229.74290509254</v>
      </c>
      <c r="I86" s="20">
        <v>97.274999999441206</v>
      </c>
      <c r="J86" s="19">
        <v>5747.5489002524992</v>
      </c>
      <c r="K86" s="19">
        <v>1893.0026314341465</v>
      </c>
      <c r="L86" s="19">
        <v>12.796751275</v>
      </c>
      <c r="M86" s="19">
        <v>27.748574341714285</v>
      </c>
      <c r="N86" s="19">
        <v>126.89459949374999</v>
      </c>
      <c r="O86" s="19">
        <v>33.915073162666665</v>
      </c>
      <c r="P86" s="19">
        <v>32.868626729399999</v>
      </c>
      <c r="Q86" s="19">
        <v>209.833091556</v>
      </c>
      <c r="R86" s="19">
        <v>968.71426703700001</v>
      </c>
      <c r="S86" s="19">
        <v>1529.287834448</v>
      </c>
      <c r="T86" s="19">
        <v>769.34655223799996</v>
      </c>
      <c r="U86" s="19">
        <v>40.412472909599998</v>
      </c>
      <c r="V86" s="19">
        <v>368.82563856600001</v>
      </c>
      <c r="W86" s="19">
        <v>60.283130867142852</v>
      </c>
      <c r="X86" s="19">
        <v>53.985964502249999</v>
      </c>
      <c r="Y86" s="19">
        <v>27.416004982666667</v>
      </c>
      <c r="Z86" s="19">
        <v>131.90902945439998</v>
      </c>
      <c r="AA86" s="19">
        <v>0</v>
      </c>
      <c r="AB86" s="19">
        <v>0</v>
      </c>
      <c r="AC86" s="19">
        <v>0</v>
      </c>
      <c r="AD86" s="19">
        <v>0</v>
      </c>
      <c r="AF86" s="22">
        <f t="shared" si="13"/>
        <v>16567.330755096002</v>
      </c>
      <c r="AG86" s="22">
        <f t="shared" si="14"/>
        <v>9533.5541631207925</v>
      </c>
      <c r="AH86" s="22">
        <f t="shared" si="15"/>
        <v>26100.884918216794</v>
      </c>
      <c r="AI86" s="22">
        <f t="shared" si="17"/>
        <v>77.979486449361474</v>
      </c>
      <c r="AJ86" s="22">
        <f t="shared" si="18"/>
        <v>63.474210958774947</v>
      </c>
    </row>
    <row r="87" spans="1:36" x14ac:dyDescent="0.25">
      <c r="A87" s="22" t="s">
        <v>222</v>
      </c>
      <c r="C87" s="22">
        <v>50</v>
      </c>
      <c r="D87" s="22">
        <f t="shared" si="10"/>
        <v>53.764999999999993</v>
      </c>
      <c r="E87" s="22">
        <f t="shared" si="11"/>
        <v>1.4307720651536059E-3</v>
      </c>
      <c r="F87" s="22">
        <f t="shared" si="12"/>
        <v>72.897705050456437</v>
      </c>
      <c r="G87" s="26">
        <f t="shared" si="16"/>
        <v>49.384270705205957</v>
      </c>
      <c r="H87" s="21">
        <v>737229.7659143518</v>
      </c>
      <c r="I87" s="20">
        <v>97.827222221530974</v>
      </c>
      <c r="J87" s="19">
        <v>5700.6124890824995</v>
      </c>
      <c r="K87" s="19">
        <v>1869.3380956585368</v>
      </c>
      <c r="L87" s="19">
        <v>8.8097176309999998</v>
      </c>
      <c r="M87" s="19">
        <v>27.56523291342857</v>
      </c>
      <c r="N87" s="19">
        <v>125.82002432175</v>
      </c>
      <c r="O87" s="19">
        <v>33.527683860000003</v>
      </c>
      <c r="P87" s="19">
        <v>32.823344413199997</v>
      </c>
      <c r="Q87" s="19">
        <v>209.21368577999999</v>
      </c>
      <c r="R87" s="19">
        <v>959.12872803000005</v>
      </c>
      <c r="S87" s="19">
        <v>1515.3152289</v>
      </c>
      <c r="T87" s="19">
        <v>762.11018002349999</v>
      </c>
      <c r="U87" s="19">
        <v>39.958242007199999</v>
      </c>
      <c r="V87" s="19">
        <v>365.46035693199997</v>
      </c>
      <c r="W87" s="19">
        <v>59.706627655714279</v>
      </c>
      <c r="X87" s="19">
        <v>53.600888847</v>
      </c>
      <c r="Y87" s="19">
        <v>27.0990027</v>
      </c>
      <c r="Z87" s="19">
        <v>130.82553859320001</v>
      </c>
      <c r="AA87" s="19">
        <v>0</v>
      </c>
      <c r="AB87" s="19">
        <v>0</v>
      </c>
      <c r="AC87" s="19">
        <v>0</v>
      </c>
      <c r="AD87" s="19">
        <v>0</v>
      </c>
      <c r="AF87" s="22">
        <f t="shared" si="13"/>
        <v>16395.668544486001</v>
      </c>
      <c r="AG87" s="22">
        <f t="shared" si="14"/>
        <v>9439.2886803995734</v>
      </c>
      <c r="AH87" s="22">
        <f t="shared" si="15"/>
        <v>25834.957224885577</v>
      </c>
      <c r="AI87" s="22">
        <f t="shared" si="17"/>
        <v>77.934499989837903</v>
      </c>
      <c r="AJ87" s="22">
        <f t="shared" si="18"/>
        <v>63.463114731588732</v>
      </c>
    </row>
    <row r="88" spans="1:36" x14ac:dyDescent="0.25">
      <c r="A88" s="22" t="s">
        <v>223</v>
      </c>
      <c r="C88" s="22">
        <v>50</v>
      </c>
      <c r="D88" s="22">
        <f t="shared" si="10"/>
        <v>53.764999999999993</v>
      </c>
      <c r="E88" s="22">
        <f t="shared" si="11"/>
        <v>1.4307720651536059E-3</v>
      </c>
      <c r="F88" s="22">
        <f t="shared" si="12"/>
        <v>72.897705050456437</v>
      </c>
      <c r="G88" s="26">
        <f t="shared" si="16"/>
        <v>49.384270705205957</v>
      </c>
      <c r="H88" s="21">
        <v>737229.78896990744</v>
      </c>
      <c r="I88" s="20">
        <v>98.380555557087064</v>
      </c>
      <c r="J88" s="19">
        <v>5760.9458963924999</v>
      </c>
      <c r="K88" s="19">
        <v>1918.5746745268293</v>
      </c>
      <c r="L88" s="19">
        <v>8.740112689</v>
      </c>
      <c r="M88" s="19">
        <v>27.476746373999998</v>
      </c>
      <c r="N88" s="19">
        <v>125.825010069</v>
      </c>
      <c r="O88" s="19">
        <v>33.548799965999997</v>
      </c>
      <c r="P88" s="19">
        <v>32.797301215799997</v>
      </c>
      <c r="Q88" s="19">
        <v>209.69935621799999</v>
      </c>
      <c r="R88" s="19">
        <v>963.38831585699995</v>
      </c>
      <c r="S88" s="19">
        <v>1521.233213126</v>
      </c>
      <c r="T88" s="19">
        <v>764.22882932549999</v>
      </c>
      <c r="U88" s="19">
        <v>40.047868145999999</v>
      </c>
      <c r="V88" s="19">
        <v>366.87396291699997</v>
      </c>
      <c r="W88" s="19">
        <v>59.937899292857139</v>
      </c>
      <c r="X88" s="19">
        <v>53.753394057000001</v>
      </c>
      <c r="Y88" s="19">
        <v>27.078668671999999</v>
      </c>
      <c r="Z88" s="19">
        <v>130.7593747944</v>
      </c>
      <c r="AA88" s="19">
        <v>0</v>
      </c>
      <c r="AB88" s="19">
        <v>0</v>
      </c>
      <c r="AC88" s="19">
        <v>0</v>
      </c>
      <c r="AD88" s="19">
        <v>0</v>
      </c>
      <c r="AF88" s="22">
        <f t="shared" si="13"/>
        <v>16440.758469498003</v>
      </c>
      <c r="AG88" s="22">
        <f t="shared" si="14"/>
        <v>9598.0952454461585</v>
      </c>
      <c r="AH88" s="22">
        <f t="shared" si="15"/>
        <v>26038.853714944162</v>
      </c>
      <c r="AI88" s="22">
        <f t="shared" si="17"/>
        <v>77.875577936496526</v>
      </c>
      <c r="AJ88" s="22">
        <f t="shared" si="18"/>
        <v>63.139332666024231</v>
      </c>
    </row>
    <row r="89" spans="1:36" x14ac:dyDescent="0.25">
      <c r="A89" s="22" t="s">
        <v>224</v>
      </c>
      <c r="C89" s="22">
        <v>50</v>
      </c>
      <c r="D89" s="22">
        <f t="shared" si="10"/>
        <v>53.764999999999993</v>
      </c>
      <c r="E89" s="22">
        <f t="shared" si="11"/>
        <v>1.4307720651536059E-3</v>
      </c>
      <c r="F89" s="22">
        <f t="shared" si="12"/>
        <v>72.897705050456437</v>
      </c>
      <c r="G89" s="26">
        <f t="shared" si="16"/>
        <v>49.384270705205957</v>
      </c>
      <c r="H89" s="21">
        <v>737229.81195601856</v>
      </c>
      <c r="I89" s="20">
        <v>98.932222223840654</v>
      </c>
      <c r="J89" s="19">
        <v>5782.7424102524992</v>
      </c>
      <c r="K89" s="19">
        <v>1929.8194301609756</v>
      </c>
      <c r="L89" s="19">
        <v>12.794796079999999</v>
      </c>
      <c r="M89" s="19">
        <v>27.819296538</v>
      </c>
      <c r="N89" s="19">
        <v>126.75441201225</v>
      </c>
      <c r="O89" s="19">
        <v>33.871016101999999</v>
      </c>
      <c r="P89" s="19">
        <v>33.243789546000002</v>
      </c>
      <c r="Q89" s="19">
        <v>213.73018622999999</v>
      </c>
      <c r="R89" s="19">
        <v>972.37204584300002</v>
      </c>
      <c r="S89" s="19">
        <v>1538.6313203139998</v>
      </c>
      <c r="T89" s="19">
        <v>770.37302961299997</v>
      </c>
      <c r="U89" s="19">
        <v>40.539638792399998</v>
      </c>
      <c r="V89" s="19">
        <v>370.24471909699997</v>
      </c>
      <c r="W89" s="19">
        <v>60.670929829714282</v>
      </c>
      <c r="X89" s="19">
        <v>54.214135758749997</v>
      </c>
      <c r="Y89" s="19">
        <v>27.278359254666668</v>
      </c>
      <c r="Z89" s="19">
        <v>132.288884739</v>
      </c>
      <c r="AA89" s="19">
        <v>0</v>
      </c>
      <c r="AB89" s="19">
        <v>0</v>
      </c>
      <c r="AC89" s="19">
        <v>0</v>
      </c>
      <c r="AD89" s="19">
        <v>0</v>
      </c>
      <c r="AF89" s="22">
        <f t="shared" si="13"/>
        <v>16629.646730135999</v>
      </c>
      <c r="AG89" s="22">
        <f t="shared" si="14"/>
        <v>9642.3812705744494</v>
      </c>
      <c r="AH89" s="22">
        <f t="shared" si="15"/>
        <v>26272.028000710448</v>
      </c>
      <c r="AI89" s="22">
        <f t="shared" si="17"/>
        <v>77.98897591729073</v>
      </c>
      <c r="AJ89" s="22">
        <f t="shared" si="18"/>
        <v>63.297917959307512</v>
      </c>
    </row>
    <row r="90" spans="1:36" x14ac:dyDescent="0.25">
      <c r="A90" s="22" t="s">
        <v>225</v>
      </c>
      <c r="C90" s="22">
        <v>50</v>
      </c>
      <c r="D90" s="22">
        <f t="shared" si="10"/>
        <v>53.764999999999993</v>
      </c>
      <c r="E90" s="22">
        <f t="shared" si="11"/>
        <v>1.4307720651536059E-3</v>
      </c>
      <c r="F90" s="22">
        <f t="shared" si="12"/>
        <v>72.897705050456437</v>
      </c>
      <c r="G90" s="26">
        <f t="shared" si="16"/>
        <v>49.384270705205957</v>
      </c>
      <c r="H90" s="21">
        <v>737229.83494212967</v>
      </c>
      <c r="I90" s="20">
        <v>99.483888890594244</v>
      </c>
      <c r="J90" s="19">
        <v>5785.7250602249997</v>
      </c>
      <c r="K90" s="19">
        <v>1940.9745329512195</v>
      </c>
      <c r="L90" s="19">
        <v>12.670054639</v>
      </c>
      <c r="M90" s="19">
        <v>27.682879789714285</v>
      </c>
      <c r="N90" s="19">
        <v>126.639153267</v>
      </c>
      <c r="O90" s="19">
        <v>33.798282847999999</v>
      </c>
      <c r="P90" s="19">
        <v>33.241912558799996</v>
      </c>
      <c r="Q90" s="19">
        <v>213.59879712599999</v>
      </c>
      <c r="R90" s="19">
        <v>967.86610344600001</v>
      </c>
      <c r="S90" s="19">
        <v>1530.5375950919999</v>
      </c>
      <c r="T90" s="19">
        <v>767.88191566349997</v>
      </c>
      <c r="U90" s="19">
        <v>40.357101787200001</v>
      </c>
      <c r="V90" s="19">
        <v>368.88820480599998</v>
      </c>
      <c r="W90" s="19">
        <v>60.537194491714281</v>
      </c>
      <c r="X90" s="19">
        <v>54.047846423999999</v>
      </c>
      <c r="Y90" s="19">
        <v>27.292436658666666</v>
      </c>
      <c r="Z90" s="19">
        <v>132.36959518859999</v>
      </c>
      <c r="AA90" s="19">
        <v>0</v>
      </c>
      <c r="AB90" s="19">
        <v>0</v>
      </c>
      <c r="AC90" s="19">
        <v>0</v>
      </c>
      <c r="AD90" s="19">
        <v>0</v>
      </c>
      <c r="AF90" s="22">
        <f t="shared" si="13"/>
        <v>16572.574588086001</v>
      </c>
      <c r="AG90" s="22">
        <f t="shared" si="14"/>
        <v>9667.6741261274383</v>
      </c>
      <c r="AH90" s="22">
        <f t="shared" si="15"/>
        <v>26240.248714213441</v>
      </c>
      <c r="AI90" s="22">
        <f t="shared" si="17"/>
        <v>77.950951901263537</v>
      </c>
      <c r="AJ90" s="22">
        <f t="shared" si="18"/>
        <v>63.157078915601936</v>
      </c>
    </row>
    <row r="91" spans="1:36" x14ac:dyDescent="0.25">
      <c r="A91" s="22" t="s">
        <v>226</v>
      </c>
      <c r="C91" s="22">
        <v>50</v>
      </c>
      <c r="D91" s="22">
        <f t="shared" si="10"/>
        <v>53.764999999999993</v>
      </c>
      <c r="E91" s="22">
        <f t="shared" si="11"/>
        <v>1.4307720651536059E-3</v>
      </c>
      <c r="F91" s="22">
        <f t="shared" si="12"/>
        <v>72.897705050456437</v>
      </c>
      <c r="G91" s="26">
        <f t="shared" si="16"/>
        <v>49.384270705205957</v>
      </c>
      <c r="H91" s="21">
        <v>737229.85789351852</v>
      </c>
      <c r="I91" s="20">
        <v>100.03472222294658</v>
      </c>
      <c r="J91" s="19">
        <v>5798.1835627649998</v>
      </c>
      <c r="K91" s="19">
        <v>1973.9190918243903</v>
      </c>
      <c r="L91" s="19">
        <v>8.6841941120000001</v>
      </c>
      <c r="M91" s="19">
        <v>27.284020009714283</v>
      </c>
      <c r="N91" s="19">
        <v>125.00940047475</v>
      </c>
      <c r="O91" s="19">
        <v>33.391080902666666</v>
      </c>
      <c r="P91" s="19">
        <v>32.905931850000002</v>
      </c>
      <c r="Q91" s="19">
        <v>211.82973669</v>
      </c>
      <c r="R91" s="19">
        <v>962.86862502600002</v>
      </c>
      <c r="S91" s="19">
        <v>1523.581011282</v>
      </c>
      <c r="T91" s="19">
        <v>761.63565419700001</v>
      </c>
      <c r="U91" s="19">
        <v>40.067576511600002</v>
      </c>
      <c r="V91" s="19">
        <v>366.81217875499999</v>
      </c>
      <c r="W91" s="19">
        <v>59.79645490028571</v>
      </c>
      <c r="X91" s="19">
        <v>53.978632521000002</v>
      </c>
      <c r="Y91" s="19">
        <v>26.900094195333335</v>
      </c>
      <c r="Z91" s="19">
        <v>130.77673692599998</v>
      </c>
      <c r="AA91" s="19">
        <v>0</v>
      </c>
      <c r="AB91" s="19">
        <v>0</v>
      </c>
      <c r="AC91" s="19">
        <v>0</v>
      </c>
      <c r="AD91" s="19">
        <v>0</v>
      </c>
      <c r="AF91" s="22">
        <f t="shared" si="13"/>
        <v>16429.083609114001</v>
      </c>
      <c r="AG91" s="22">
        <f t="shared" si="14"/>
        <v>9746.0217464137804</v>
      </c>
      <c r="AH91" s="22">
        <f t="shared" si="15"/>
        <v>26175.105355527783</v>
      </c>
      <c r="AI91" s="22">
        <f t="shared" si="17"/>
        <v>77.848480516085061</v>
      </c>
      <c r="AJ91" s="22">
        <f t="shared" si="18"/>
        <v>62.766064877154079</v>
      </c>
    </row>
    <row r="92" spans="1:36" x14ac:dyDescent="0.25">
      <c r="A92" s="22" t="s">
        <v>227</v>
      </c>
      <c r="C92" s="22">
        <v>50</v>
      </c>
      <c r="D92" s="22">
        <f t="shared" si="10"/>
        <v>53.764999999999993</v>
      </c>
      <c r="E92" s="22">
        <f t="shared" si="11"/>
        <v>1.4307720651536059E-3</v>
      </c>
      <c r="F92" s="22">
        <f t="shared" si="12"/>
        <v>72.897705050456437</v>
      </c>
      <c r="G92" s="26">
        <f t="shared" si="16"/>
        <v>49.384270705205957</v>
      </c>
      <c r="H92" s="21">
        <v>737229.88074074069</v>
      </c>
      <c r="I92" s="20">
        <v>100.58305555488914</v>
      </c>
      <c r="J92" s="19">
        <v>5718.2766983099991</v>
      </c>
      <c r="K92" s="19">
        <v>1940.3202579414635</v>
      </c>
      <c r="L92" s="19">
        <v>8.5399007210000004</v>
      </c>
      <c r="M92" s="19">
        <v>27.005488516285713</v>
      </c>
      <c r="N92" s="19">
        <v>123.87558289425</v>
      </c>
      <c r="O92" s="19">
        <v>33.025589783999997</v>
      </c>
      <c r="P92" s="19">
        <v>33.241443312000001</v>
      </c>
      <c r="Q92" s="19">
        <v>211.47780159000001</v>
      </c>
      <c r="R92" s="19">
        <v>950.51101054799994</v>
      </c>
      <c r="S92" s="19">
        <v>1506.9555971579998</v>
      </c>
      <c r="T92" s="19">
        <v>751.63131242099996</v>
      </c>
      <c r="U92" s="19">
        <v>39.520434742799999</v>
      </c>
      <c r="V92" s="19">
        <v>361.84011786999997</v>
      </c>
      <c r="W92" s="19">
        <v>59.035939907999996</v>
      </c>
      <c r="X92" s="19">
        <v>53.156570783249997</v>
      </c>
      <c r="Y92" s="19">
        <v>26.615417803333333</v>
      </c>
      <c r="Z92" s="19">
        <v>129.5046088512</v>
      </c>
      <c r="AA92" s="19">
        <v>0</v>
      </c>
      <c r="AB92" s="19">
        <v>2.0161970839999999</v>
      </c>
      <c r="AC92" s="19">
        <v>0</v>
      </c>
      <c r="AD92" s="19">
        <v>0</v>
      </c>
      <c r="AF92" s="22">
        <f t="shared" si="13"/>
        <v>16266.74533242</v>
      </c>
      <c r="AG92" s="22">
        <f t="shared" si="14"/>
        <v>9598.9172141929266</v>
      </c>
      <c r="AH92" s="22">
        <f t="shared" si="15"/>
        <v>25865.662546612926</v>
      </c>
      <c r="AI92" s="22">
        <f t="shared" si="17"/>
        <v>77.892401990457415</v>
      </c>
      <c r="AJ92" s="22">
        <f t="shared" si="18"/>
        <v>62.889343364413861</v>
      </c>
    </row>
    <row r="93" spans="1:36" x14ac:dyDescent="0.25">
      <c r="A93" s="22" t="s">
        <v>228</v>
      </c>
      <c r="C93" s="22">
        <v>50</v>
      </c>
      <c r="D93" s="22">
        <f t="shared" si="10"/>
        <v>53.764999999999993</v>
      </c>
      <c r="E93" s="22">
        <f t="shared" si="11"/>
        <v>1.4307720651536059E-3</v>
      </c>
      <c r="F93" s="22">
        <f t="shared" si="12"/>
        <v>72.897705050456437</v>
      </c>
      <c r="G93" s="26">
        <f t="shared" si="16"/>
        <v>49.384270705205957</v>
      </c>
      <c r="H93" s="21">
        <v>737229.90364583337</v>
      </c>
      <c r="I93" s="20">
        <v>101.1327777793631</v>
      </c>
      <c r="J93" s="19">
        <v>5739.1699120799994</v>
      </c>
      <c r="K93" s="19">
        <v>1965.1846158195124</v>
      </c>
      <c r="L93" s="19">
        <v>8.5731390359999988</v>
      </c>
      <c r="M93" s="19">
        <v>26.928733146857141</v>
      </c>
      <c r="N93" s="19">
        <v>123.70606748775</v>
      </c>
      <c r="O93" s="19">
        <v>32.993524585999999</v>
      </c>
      <c r="P93" s="19">
        <v>32.2381936536</v>
      </c>
      <c r="Q93" s="19">
        <v>211.81331305200001</v>
      </c>
      <c r="R93" s="19">
        <v>949.15488729599997</v>
      </c>
      <c r="S93" s="19">
        <v>1507.911296474</v>
      </c>
      <c r="T93" s="19">
        <v>750.59779634400002</v>
      </c>
      <c r="U93" s="19">
        <v>39.535919887200002</v>
      </c>
      <c r="V93" s="19">
        <v>361.755653446</v>
      </c>
      <c r="W93" s="19">
        <v>59.015829330857137</v>
      </c>
      <c r="X93" s="19">
        <v>53.137800911249997</v>
      </c>
      <c r="Y93" s="19">
        <v>26.640444299333335</v>
      </c>
      <c r="Z93" s="19">
        <v>129.36899652599999</v>
      </c>
      <c r="AA93" s="19">
        <v>0</v>
      </c>
      <c r="AB93" s="19">
        <v>0</v>
      </c>
      <c r="AC93" s="19">
        <v>0</v>
      </c>
      <c r="AD93" s="19">
        <v>0</v>
      </c>
      <c r="AF93" s="22">
        <f t="shared" si="13"/>
        <v>16225.04102307</v>
      </c>
      <c r="AG93" s="22">
        <f t="shared" si="14"/>
        <v>9669.5391437190247</v>
      </c>
      <c r="AH93" s="22">
        <f t="shared" si="15"/>
        <v>25894.580166789026</v>
      </c>
      <c r="AI93" s="22">
        <f t="shared" si="17"/>
        <v>77.836404857257563</v>
      </c>
      <c r="AJ93" s="22">
        <f t="shared" si="18"/>
        <v>62.658057858297902</v>
      </c>
    </row>
    <row r="94" spans="1:36" x14ac:dyDescent="0.25">
      <c r="A94" s="22" t="s">
        <v>229</v>
      </c>
      <c r="C94" s="22">
        <v>50</v>
      </c>
      <c r="D94" s="22">
        <f t="shared" si="10"/>
        <v>53.764999999999993</v>
      </c>
      <c r="E94" s="22">
        <f t="shared" si="11"/>
        <v>1.4307720651536059E-3</v>
      </c>
      <c r="F94" s="22">
        <f t="shared" si="12"/>
        <v>72.897705050456437</v>
      </c>
      <c r="G94" s="26">
        <f t="shared" si="16"/>
        <v>49.384270705205957</v>
      </c>
      <c r="H94" s="21">
        <v>737229.92657407408</v>
      </c>
      <c r="I94" s="20">
        <v>101.68305555637926</v>
      </c>
      <c r="J94" s="19">
        <v>5713.4581202324998</v>
      </c>
      <c r="K94" s="19">
        <v>1975.5137679414636</v>
      </c>
      <c r="L94" s="19">
        <v>8.5070534450000004</v>
      </c>
      <c r="M94" s="19">
        <v>26.642492598857142</v>
      </c>
      <c r="N94" s="19">
        <v>122.52767146124999</v>
      </c>
      <c r="O94" s="19">
        <v>32.680954078666666</v>
      </c>
      <c r="P94" s="19">
        <v>32.362074808799996</v>
      </c>
      <c r="Q94" s="19">
        <v>211.104750384</v>
      </c>
      <c r="R94" s="19">
        <v>942.93267472800005</v>
      </c>
      <c r="S94" s="19">
        <v>1503.2031869139998</v>
      </c>
      <c r="T94" s="19">
        <v>744.35505422849997</v>
      </c>
      <c r="U94" s="19">
        <v>39.206039386800001</v>
      </c>
      <c r="V94" s="19">
        <v>358.87565121099999</v>
      </c>
      <c r="W94" s="19">
        <v>55.21191366428571</v>
      </c>
      <c r="X94" s="19">
        <v>52.74422015775</v>
      </c>
      <c r="Y94" s="19">
        <v>26.451442115999999</v>
      </c>
      <c r="Z94" s="19">
        <v>128.45654612339999</v>
      </c>
      <c r="AA94" s="19">
        <v>0</v>
      </c>
      <c r="AB94" s="19">
        <v>0</v>
      </c>
      <c r="AC94" s="19">
        <v>0</v>
      </c>
      <c r="AD94" s="19">
        <v>0</v>
      </c>
      <c r="AF94" s="22">
        <f t="shared" si="13"/>
        <v>16099.860054234003</v>
      </c>
      <c r="AG94" s="22">
        <f t="shared" si="14"/>
        <v>9664.4856561154265</v>
      </c>
      <c r="AH94" s="22">
        <f t="shared" si="15"/>
        <v>25764.345710349429</v>
      </c>
      <c r="AI94" s="22">
        <f t="shared" si="17"/>
        <v>77.824167613395176</v>
      </c>
      <c r="AJ94" s="22">
        <f t="shared" si="18"/>
        <v>62.488914856342568</v>
      </c>
    </row>
    <row r="95" spans="1:36" x14ac:dyDescent="0.25">
      <c r="A95" s="22" t="s">
        <v>230</v>
      </c>
      <c r="C95" s="22">
        <v>50</v>
      </c>
      <c r="D95" s="22">
        <f t="shared" si="10"/>
        <v>53.764999999999993</v>
      </c>
      <c r="E95" s="22">
        <f t="shared" si="11"/>
        <v>1.4307720651536059E-3</v>
      </c>
      <c r="F95" s="22">
        <f t="shared" si="12"/>
        <v>72.897705050456437</v>
      </c>
      <c r="G95" s="26">
        <f t="shared" si="16"/>
        <v>49.384270705205957</v>
      </c>
      <c r="H95" s="21">
        <v>737229.94953703706</v>
      </c>
      <c r="I95" s="20">
        <v>102.23416666779667</v>
      </c>
      <c r="J95" s="19">
        <v>5747.7248678024998</v>
      </c>
      <c r="K95" s="19">
        <v>1998.2550701756097</v>
      </c>
      <c r="L95" s="19">
        <v>8.442532009999999</v>
      </c>
      <c r="M95" s="19">
        <v>26.41323201942857</v>
      </c>
      <c r="N95" s="19">
        <v>121.40617160924999</v>
      </c>
      <c r="O95" s="19">
        <v>32.363951796000002</v>
      </c>
      <c r="P95" s="19">
        <v>32.017413034199997</v>
      </c>
      <c r="Q95" s="19">
        <v>210.09586976399999</v>
      </c>
      <c r="R95" s="19">
        <v>938.97927043799996</v>
      </c>
      <c r="S95" s="19">
        <v>1494.784899322</v>
      </c>
      <c r="T95" s="19">
        <v>741.70439636699996</v>
      </c>
      <c r="U95" s="19">
        <v>38.923083566399995</v>
      </c>
      <c r="V95" s="19">
        <v>358.432604024</v>
      </c>
      <c r="W95" s="19">
        <v>54.974944030285712</v>
      </c>
      <c r="X95" s="19">
        <v>52.613710891499998</v>
      </c>
      <c r="Y95" s="19">
        <v>26.114887883333335</v>
      </c>
      <c r="Z95" s="19">
        <v>127.11848887319999</v>
      </c>
      <c r="AA95" s="19">
        <v>0</v>
      </c>
      <c r="AB95" s="19">
        <v>0</v>
      </c>
      <c r="AC95" s="19">
        <v>0</v>
      </c>
      <c r="AD95" s="19">
        <v>0</v>
      </c>
      <c r="AF95" s="22">
        <f t="shared" si="13"/>
        <v>16014.637796651998</v>
      </c>
      <c r="AG95" s="22">
        <f t="shared" si="14"/>
        <v>9744.2350081537188</v>
      </c>
      <c r="AH95" s="22">
        <f t="shared" si="15"/>
        <v>25758.872804805716</v>
      </c>
      <c r="AI95" s="22">
        <f t="shared" si="17"/>
        <v>77.686427075604911</v>
      </c>
      <c r="AJ95" s="22">
        <f t="shared" si="18"/>
        <v>62.171345454464991</v>
      </c>
    </row>
    <row r="96" spans="1:36" x14ac:dyDescent="0.25">
      <c r="A96" s="22" t="s">
        <v>231</v>
      </c>
      <c r="C96" s="22">
        <v>50</v>
      </c>
      <c r="D96" s="22">
        <f t="shared" si="10"/>
        <v>53.764999999999993</v>
      </c>
      <c r="E96" s="22">
        <f t="shared" si="11"/>
        <v>1.4307720651536059E-3</v>
      </c>
      <c r="F96" s="22">
        <f t="shared" si="12"/>
        <v>72.897705050456437</v>
      </c>
      <c r="G96" s="26">
        <f t="shared" si="16"/>
        <v>49.384270705205957</v>
      </c>
      <c r="H96" s="21">
        <v>737229.97250000003</v>
      </c>
      <c r="I96" s="20">
        <v>102.78527777921408</v>
      </c>
      <c r="J96" s="19">
        <v>5749.8628735349994</v>
      </c>
      <c r="K96" s="19">
        <v>2029.1509661902439</v>
      </c>
      <c r="L96" s="19">
        <v>8.4335381129999991</v>
      </c>
      <c r="M96" s="19">
        <v>26.518477373142854</v>
      </c>
      <c r="N96" s="19">
        <v>122.16341863274999</v>
      </c>
      <c r="O96" s="19">
        <v>32.620734072666664</v>
      </c>
      <c r="P96" s="19">
        <v>32.250159447000001</v>
      </c>
      <c r="Q96" s="19">
        <v>211.35814365600001</v>
      </c>
      <c r="R96" s="19">
        <v>941.25394430100005</v>
      </c>
      <c r="S96" s="19">
        <v>1501.395022578</v>
      </c>
      <c r="T96" s="19">
        <v>740.87324297249995</v>
      </c>
      <c r="U96" s="19">
        <v>39.015525185999998</v>
      </c>
      <c r="V96" s="19">
        <v>358.56125585499996</v>
      </c>
      <c r="W96" s="19">
        <v>55.183423679999997</v>
      </c>
      <c r="X96" s="19">
        <v>53.011104275249998</v>
      </c>
      <c r="Y96" s="19">
        <v>26.313275002666668</v>
      </c>
      <c r="Z96" s="19">
        <v>128.165378484</v>
      </c>
      <c r="AA96" s="19">
        <v>0</v>
      </c>
      <c r="AB96" s="19">
        <v>0</v>
      </c>
      <c r="AC96" s="19">
        <v>0</v>
      </c>
      <c r="AD96" s="19">
        <v>0</v>
      </c>
      <c r="AF96" s="22">
        <f t="shared" si="13"/>
        <v>16066.461413244002</v>
      </c>
      <c r="AG96" s="22">
        <f t="shared" si="14"/>
        <v>9808.1648059154868</v>
      </c>
      <c r="AH96" s="22">
        <f t="shared" si="15"/>
        <v>25874.626219159487</v>
      </c>
      <c r="AI96" s="22">
        <f t="shared" si="17"/>
        <v>77.777986724007718</v>
      </c>
      <c r="AJ96" s="22">
        <f t="shared" si="18"/>
        <v>62.093501475770893</v>
      </c>
    </row>
    <row r="97" spans="1:36" x14ac:dyDescent="0.25">
      <c r="A97" s="22" t="s">
        <v>232</v>
      </c>
      <c r="C97" s="22">
        <v>50</v>
      </c>
      <c r="D97" s="22">
        <f t="shared" si="10"/>
        <v>53.764999999999993</v>
      </c>
      <c r="E97" s="22">
        <f t="shared" si="11"/>
        <v>1.4307720651536059E-3</v>
      </c>
      <c r="F97" s="22">
        <f t="shared" si="12"/>
        <v>72.897705050456437</v>
      </c>
      <c r="G97" s="26">
        <f t="shared" si="16"/>
        <v>49.384270705205957</v>
      </c>
      <c r="H97" s="21">
        <v>737229.99543981487</v>
      </c>
      <c r="I97" s="20">
        <v>103.33583333529532</v>
      </c>
      <c r="J97" s="19">
        <v>5789.1798897899998</v>
      </c>
      <c r="K97" s="19">
        <v>2043.8444950536586</v>
      </c>
      <c r="L97" s="19">
        <v>8.4624749989999994</v>
      </c>
      <c r="M97" s="19">
        <v>26.463843638571426</v>
      </c>
      <c r="N97" s="19">
        <v>122.010033585</v>
      </c>
      <c r="O97" s="19">
        <v>32.302689019333336</v>
      </c>
      <c r="P97" s="19">
        <v>32.633768705999998</v>
      </c>
      <c r="Q97" s="19">
        <v>212.51952948600001</v>
      </c>
      <c r="R97" s="19">
        <v>942.70509002999995</v>
      </c>
      <c r="S97" s="19">
        <v>1503.781924634</v>
      </c>
      <c r="T97" s="19">
        <v>743.50630407899996</v>
      </c>
      <c r="U97" s="19">
        <v>39.179292319200002</v>
      </c>
      <c r="V97" s="19">
        <v>359.45282477500001</v>
      </c>
      <c r="W97" s="19">
        <v>55.260514225714282</v>
      </c>
      <c r="X97" s="19">
        <v>52.916081798249998</v>
      </c>
      <c r="Y97" s="19">
        <v>26.338822883999999</v>
      </c>
      <c r="Z97" s="19">
        <v>128.0626134348</v>
      </c>
      <c r="AA97" s="19">
        <v>0</v>
      </c>
      <c r="AB97" s="19">
        <v>0</v>
      </c>
      <c r="AC97" s="19">
        <v>0</v>
      </c>
      <c r="AD97" s="19">
        <v>0</v>
      </c>
      <c r="AF97" s="22">
        <f t="shared" si="13"/>
        <v>16092.905816658002</v>
      </c>
      <c r="AG97" s="22">
        <f t="shared" si="14"/>
        <v>9876.8688798973162</v>
      </c>
      <c r="AH97" s="22">
        <f t="shared" si="15"/>
        <v>25969.774696555316</v>
      </c>
      <c r="AI97" s="22">
        <f t="shared" si="17"/>
        <v>77.708008800870005</v>
      </c>
      <c r="AJ97" s="22">
        <f t="shared" si="18"/>
        <v>61.967829928045525</v>
      </c>
    </row>
    <row r="98" spans="1:36" x14ac:dyDescent="0.25">
      <c r="A98" s="22" t="s">
        <v>233</v>
      </c>
      <c r="C98" s="22">
        <v>50</v>
      </c>
      <c r="D98" s="22">
        <f t="shared" si="10"/>
        <v>53.764999999999993</v>
      </c>
      <c r="E98" s="22">
        <f t="shared" si="11"/>
        <v>1.4307720651536059E-3</v>
      </c>
      <c r="F98" s="22">
        <f t="shared" si="12"/>
        <v>72.897705050456437</v>
      </c>
      <c r="G98" s="26">
        <f t="shared" si="16"/>
        <v>49.384270705205957</v>
      </c>
      <c r="H98" s="21">
        <v>737230.01841435186</v>
      </c>
      <c r="I98" s="20">
        <v>103.88722222298384</v>
      </c>
      <c r="J98" s="19">
        <v>5841.8176495799999</v>
      </c>
      <c r="K98" s="19">
        <v>2083.9631889463417</v>
      </c>
      <c r="L98" s="19">
        <v>8.4139861629999988</v>
      </c>
      <c r="M98" s="19">
        <v>26.548978415142855</v>
      </c>
      <c r="N98" s="19">
        <v>122.62328049675</v>
      </c>
      <c r="O98" s="19">
        <v>32.653842041333334</v>
      </c>
      <c r="P98" s="19">
        <v>32.473286300399998</v>
      </c>
      <c r="Q98" s="19">
        <v>214.03050418199999</v>
      </c>
      <c r="R98" s="19">
        <v>947.51252349599997</v>
      </c>
      <c r="S98" s="19">
        <v>1512.0344116899998</v>
      </c>
      <c r="T98" s="19">
        <v>745.28357633400003</v>
      </c>
      <c r="U98" s="19">
        <v>39.344467192799996</v>
      </c>
      <c r="V98" s="19">
        <v>360.78079321899997</v>
      </c>
      <c r="W98" s="19">
        <v>55.355369114571424</v>
      </c>
      <c r="X98" s="19">
        <v>53.057442396749998</v>
      </c>
      <c r="Y98" s="19">
        <v>26.470472680666667</v>
      </c>
      <c r="Z98" s="19">
        <v>128.73340173540001</v>
      </c>
      <c r="AA98" s="19">
        <v>0</v>
      </c>
      <c r="AB98" s="19">
        <v>0</v>
      </c>
      <c r="AC98" s="19">
        <v>0</v>
      </c>
      <c r="AD98" s="19">
        <v>0</v>
      </c>
      <c r="AF98" s="22">
        <f t="shared" si="13"/>
        <v>16161.146032548</v>
      </c>
      <c r="AG98" s="22">
        <f t="shared" si="14"/>
        <v>10009.744027472683</v>
      </c>
      <c r="AH98" s="22">
        <f t="shared" si="15"/>
        <v>26170.890060020683</v>
      </c>
      <c r="AI98" s="22">
        <f t="shared" si="17"/>
        <v>77.678185051474017</v>
      </c>
      <c r="AJ98" s="22">
        <f t="shared" si="18"/>
        <v>61.752374472109295</v>
      </c>
    </row>
    <row r="99" spans="1:36" x14ac:dyDescent="0.25">
      <c r="A99" s="22" t="s">
        <v>234</v>
      </c>
      <c r="C99" s="22">
        <v>50</v>
      </c>
      <c r="D99" s="22">
        <f t="shared" si="10"/>
        <v>53.764999999999993</v>
      </c>
      <c r="E99" s="22">
        <f t="shared" si="11"/>
        <v>1.4307720651536059E-3</v>
      </c>
      <c r="F99" s="22">
        <f t="shared" si="12"/>
        <v>72.897705050456437</v>
      </c>
      <c r="G99" s="26">
        <f t="shared" si="16"/>
        <v>49.384270705205957</v>
      </c>
      <c r="H99" s="21">
        <v>737230.04131944443</v>
      </c>
      <c r="I99" s="20">
        <v>104.43694444466382</v>
      </c>
      <c r="J99" s="19">
        <v>5747.8187171624995</v>
      </c>
      <c r="K99" s="19">
        <v>2061.3821173268293</v>
      </c>
      <c r="L99" s="19">
        <v>8.2822060200000003</v>
      </c>
      <c r="M99" s="19">
        <v>25.932589225714285</v>
      </c>
      <c r="N99" s="19">
        <v>119.75676910724999</v>
      </c>
      <c r="O99" s="19">
        <v>31.967438250000001</v>
      </c>
      <c r="P99" s="19">
        <v>31.866784811399999</v>
      </c>
      <c r="Q99" s="19">
        <v>211.39099093199999</v>
      </c>
      <c r="R99" s="19">
        <v>929.64595158600002</v>
      </c>
      <c r="S99" s="19">
        <v>1487.2965024719999</v>
      </c>
      <c r="T99" s="19">
        <v>731.36161033650001</v>
      </c>
      <c r="U99" s="19">
        <v>38.527039267199996</v>
      </c>
      <c r="V99" s="19">
        <v>354.12765567299999</v>
      </c>
      <c r="W99" s="19">
        <v>54.359225193428564</v>
      </c>
      <c r="X99" s="19">
        <v>51.988439530500003</v>
      </c>
      <c r="Y99" s="19">
        <v>25.724891654</v>
      </c>
      <c r="Z99" s="19">
        <v>126.08051495159999</v>
      </c>
      <c r="AA99" s="19">
        <v>0</v>
      </c>
      <c r="AB99" s="19">
        <v>0</v>
      </c>
      <c r="AC99" s="19">
        <v>0</v>
      </c>
      <c r="AD99" s="19">
        <v>0</v>
      </c>
      <c r="AF99" s="22">
        <f t="shared" si="13"/>
        <v>15859.821546162002</v>
      </c>
      <c r="AG99" s="22">
        <f t="shared" si="14"/>
        <v>9870.582951816159</v>
      </c>
      <c r="AH99" s="22">
        <f t="shared" si="15"/>
        <v>25730.404497978161</v>
      </c>
      <c r="AI99" s="22">
        <f t="shared" si="17"/>
        <v>77.661374435002955</v>
      </c>
      <c r="AJ99" s="22">
        <f t="shared" si="18"/>
        <v>61.638446249098934</v>
      </c>
    </row>
    <row r="100" spans="1:36" x14ac:dyDescent="0.25">
      <c r="A100" s="22" t="s">
        <v>235</v>
      </c>
      <c r="C100" s="22">
        <v>50</v>
      </c>
      <c r="D100" s="22">
        <f t="shared" si="10"/>
        <v>53.764999999999993</v>
      </c>
      <c r="E100" s="22">
        <f t="shared" si="11"/>
        <v>1.4307720651536059E-3</v>
      </c>
      <c r="F100" s="22">
        <f t="shared" si="12"/>
        <v>72.897705050456437</v>
      </c>
      <c r="G100" s="26">
        <f t="shared" si="16"/>
        <v>49.384270705205957</v>
      </c>
      <c r="H100" s="21">
        <v>737230.06421296299</v>
      </c>
      <c r="I100" s="20">
        <v>104.9863888900727</v>
      </c>
      <c r="J100" s="19">
        <v>5654.2626364124999</v>
      </c>
      <c r="K100" s="19">
        <v>2029.9387667121953</v>
      </c>
      <c r="L100" s="19">
        <v>8.0452363859999991</v>
      </c>
      <c r="M100" s="19">
        <v>25.478090182285712</v>
      </c>
      <c r="N100" s="19">
        <v>117.359797797</v>
      </c>
      <c r="O100" s="19">
        <v>31.138174877333334</v>
      </c>
      <c r="P100" s="19">
        <v>31.702313808</v>
      </c>
      <c r="Q100" s="19">
        <v>207.75432823200001</v>
      </c>
      <c r="R100" s="19">
        <v>911.39459729999999</v>
      </c>
      <c r="S100" s="19">
        <v>1459.078346154</v>
      </c>
      <c r="T100" s="19">
        <v>716.91936694950004</v>
      </c>
      <c r="U100" s="19">
        <v>33.1034847528</v>
      </c>
      <c r="V100" s="19">
        <v>346.78316117499998</v>
      </c>
      <c r="W100" s="19">
        <v>53.402632073999996</v>
      </c>
      <c r="X100" s="19">
        <v>51.217408382249999</v>
      </c>
      <c r="Y100" s="19">
        <v>25.238178445333332</v>
      </c>
      <c r="Z100" s="19">
        <v>123.77440155299999</v>
      </c>
      <c r="AA100" s="19">
        <v>0</v>
      </c>
      <c r="AB100" s="19">
        <v>0</v>
      </c>
      <c r="AC100" s="19">
        <v>0</v>
      </c>
      <c r="AD100" s="19">
        <v>0</v>
      </c>
      <c r="AF100" s="22">
        <f t="shared" si="13"/>
        <v>15532.880876964</v>
      </c>
      <c r="AG100" s="22">
        <f t="shared" si="14"/>
        <v>9714.14016983689</v>
      </c>
      <c r="AH100" s="22">
        <f t="shared" si="15"/>
        <v>25247.021046800888</v>
      </c>
      <c r="AI100" s="22">
        <f t="shared" si="17"/>
        <v>77.604238432997363</v>
      </c>
      <c r="AJ100" s="22">
        <f t="shared" si="18"/>
        <v>61.523618363411657</v>
      </c>
    </row>
    <row r="101" spans="1:36" x14ac:dyDescent="0.25">
      <c r="A101" s="22" t="s">
        <v>236</v>
      </c>
      <c r="C101" s="22">
        <v>50</v>
      </c>
      <c r="D101" s="22">
        <f t="shared" si="10"/>
        <v>53.764999999999993</v>
      </c>
      <c r="E101" s="22">
        <f t="shared" si="11"/>
        <v>1.4307720651536059E-3</v>
      </c>
      <c r="F101" s="22">
        <f t="shared" si="12"/>
        <v>72.897705050456437</v>
      </c>
      <c r="G101" s="26">
        <f t="shared" si="16"/>
        <v>49.384270705205957</v>
      </c>
      <c r="H101" s="21">
        <v>737230.08707175928</v>
      </c>
      <c r="I101" s="20">
        <v>105.53500000108033</v>
      </c>
      <c r="J101" s="19">
        <v>5651.8430825999994</v>
      </c>
      <c r="K101" s="19">
        <v>2041.4181457463415</v>
      </c>
      <c r="L101" s="19">
        <v>8.0073056029999989</v>
      </c>
      <c r="M101" s="19">
        <v>25.354074956571427</v>
      </c>
      <c r="N101" s="19">
        <v>116.82514972425</v>
      </c>
      <c r="O101" s="19">
        <v>31.101677903999999</v>
      </c>
      <c r="P101" s="19">
        <v>31.135932920399998</v>
      </c>
      <c r="Q101" s="19">
        <v>208.12737943799999</v>
      </c>
      <c r="R101" s="19">
        <v>907.38605651099999</v>
      </c>
      <c r="S101" s="19">
        <v>1456.1940424899999</v>
      </c>
      <c r="T101" s="19">
        <v>713.96721801900003</v>
      </c>
      <c r="U101" s="19">
        <v>33.130231820399999</v>
      </c>
      <c r="V101" s="19">
        <v>346.04370642599997</v>
      </c>
      <c r="W101" s="19">
        <v>52.973271251999996</v>
      </c>
      <c r="X101" s="19">
        <v>51.061090542000002</v>
      </c>
      <c r="Y101" s="19">
        <v>25.224883119333334</v>
      </c>
      <c r="Z101" s="19">
        <v>123.15405728339999</v>
      </c>
      <c r="AA101" s="19">
        <v>0</v>
      </c>
      <c r="AB101" s="19">
        <v>0</v>
      </c>
      <c r="AC101" s="19">
        <v>0</v>
      </c>
      <c r="AD101" s="19">
        <v>0</v>
      </c>
      <c r="AF101" s="22">
        <f t="shared" si="13"/>
        <v>15478.52802012</v>
      </c>
      <c r="AG101" s="22">
        <f t="shared" si="14"/>
        <v>9734.6793740926823</v>
      </c>
      <c r="AH101" s="22">
        <f t="shared" si="15"/>
        <v>25213.207394212681</v>
      </c>
      <c r="AI101" s="22">
        <f t="shared" si="17"/>
        <v>77.583799656138567</v>
      </c>
      <c r="AJ101" s="22">
        <f t="shared" si="18"/>
        <v>61.390555267763617</v>
      </c>
    </row>
    <row r="102" spans="1:36" x14ac:dyDescent="0.25">
      <c r="A102" s="22" t="s">
        <v>237</v>
      </c>
      <c r="C102" s="22">
        <v>50</v>
      </c>
      <c r="D102" s="22">
        <f t="shared" si="10"/>
        <v>53.764999999999993</v>
      </c>
      <c r="E102" s="22">
        <f t="shared" si="11"/>
        <v>1.4307720651536059E-3</v>
      </c>
      <c r="F102" s="22">
        <f t="shared" si="12"/>
        <v>72.897705050456437</v>
      </c>
      <c r="G102" s="26">
        <f t="shared" si="16"/>
        <v>49.384270705205957</v>
      </c>
      <c r="H102" s="21">
        <v>737230.11002314813</v>
      </c>
      <c r="I102" s="20">
        <v>106.08583333343267</v>
      </c>
      <c r="J102" s="19">
        <v>5785.4435121449997</v>
      </c>
      <c r="K102" s="19">
        <v>2115.8185611414633</v>
      </c>
      <c r="L102" s="19">
        <v>8.1539452279999995</v>
      </c>
      <c r="M102" s="19">
        <v>25.658415023999996</v>
      </c>
      <c r="N102" s="19">
        <v>118.651399614</v>
      </c>
      <c r="O102" s="19">
        <v>31.618892154666668</v>
      </c>
      <c r="P102" s="19">
        <v>31.447512795599998</v>
      </c>
      <c r="Q102" s="19">
        <v>211.38629846399999</v>
      </c>
      <c r="R102" s="19">
        <v>922.94158793099996</v>
      </c>
      <c r="S102" s="19">
        <v>1481.8915614139999</v>
      </c>
      <c r="T102" s="19">
        <v>724.40913243600005</v>
      </c>
      <c r="U102" s="19">
        <v>38.2384524852</v>
      </c>
      <c r="V102" s="19">
        <v>351.77672920499998</v>
      </c>
      <c r="W102" s="19">
        <v>54.255990897428568</v>
      </c>
      <c r="X102" s="19">
        <v>51.86438240775</v>
      </c>
      <c r="Y102" s="19">
        <v>25.740533213999999</v>
      </c>
      <c r="Z102" s="19">
        <v>125.05685305739999</v>
      </c>
      <c r="AA102" s="19">
        <v>0</v>
      </c>
      <c r="AB102" s="19">
        <v>0</v>
      </c>
      <c r="AC102" s="19">
        <v>0</v>
      </c>
      <c r="AD102" s="19">
        <v>0</v>
      </c>
      <c r="AF102" s="22">
        <f t="shared" si="13"/>
        <v>15756.162581807999</v>
      </c>
      <c r="AG102" s="22">
        <f t="shared" si="14"/>
        <v>10017.080634427926</v>
      </c>
      <c r="AH102" s="22">
        <f t="shared" si="15"/>
        <v>25773.243216235926</v>
      </c>
      <c r="AI102" s="22">
        <f t="shared" si="17"/>
        <v>77.552520404182417</v>
      </c>
      <c r="AJ102" s="22">
        <f t="shared" si="18"/>
        <v>61.133798527468052</v>
      </c>
    </row>
    <row r="103" spans="1:36" x14ac:dyDescent="0.25">
      <c r="A103" s="22" t="s">
        <v>238</v>
      </c>
      <c r="C103" s="22">
        <v>50</v>
      </c>
      <c r="D103" s="22">
        <f t="shared" si="10"/>
        <v>53.764999999999993</v>
      </c>
      <c r="E103" s="22">
        <f t="shared" si="11"/>
        <v>1.4307720651536059E-3</v>
      </c>
      <c r="F103" s="22">
        <f t="shared" si="12"/>
        <v>72.897705050456437</v>
      </c>
      <c r="G103" s="26">
        <f t="shared" si="16"/>
        <v>49.384270705205957</v>
      </c>
      <c r="H103" s="21">
        <v>737230.13289351854</v>
      </c>
      <c r="I103" s="20">
        <v>106.63472222350538</v>
      </c>
      <c r="J103" s="19">
        <v>5714.7133554224993</v>
      </c>
      <c r="K103" s="19">
        <v>2103.4064110292684</v>
      </c>
      <c r="L103" s="19">
        <v>8.0033952129999992</v>
      </c>
      <c r="M103" s="19">
        <v>25.269275356285714</v>
      </c>
      <c r="N103" s="19">
        <v>116.3515037355</v>
      </c>
      <c r="O103" s="19">
        <v>30.996879452000002</v>
      </c>
      <c r="P103" s="19">
        <v>30.821772187800001</v>
      </c>
      <c r="Q103" s="19">
        <v>209.09402784599999</v>
      </c>
      <c r="R103" s="19">
        <v>910.22851900199998</v>
      </c>
      <c r="S103" s="19">
        <v>1462.2989433579999</v>
      </c>
      <c r="T103" s="19">
        <v>715.24708866599997</v>
      </c>
      <c r="U103" s="19">
        <v>32.992742507999999</v>
      </c>
      <c r="V103" s="19">
        <v>347.49876254499998</v>
      </c>
      <c r="W103" s="19">
        <v>53.230686639428569</v>
      </c>
      <c r="X103" s="19">
        <v>51.279290304</v>
      </c>
      <c r="Y103" s="19">
        <v>25.258773166000001</v>
      </c>
      <c r="Z103" s="19">
        <v>122.9037141156</v>
      </c>
      <c r="AA103" s="19">
        <v>0</v>
      </c>
      <c r="AB103" s="19">
        <v>0</v>
      </c>
      <c r="AC103" s="19">
        <v>0</v>
      </c>
      <c r="AD103" s="19">
        <v>0</v>
      </c>
      <c r="AF103" s="22">
        <f t="shared" si="13"/>
        <v>15509.514732558</v>
      </c>
      <c r="AG103" s="22">
        <f t="shared" si="14"/>
        <v>9921.5261774810351</v>
      </c>
      <c r="AH103" s="22">
        <f t="shared" si="15"/>
        <v>25431.040910039035</v>
      </c>
      <c r="AI103" s="22">
        <f t="shared" si="17"/>
        <v>77.528590451181316</v>
      </c>
      <c r="AJ103" s="22">
        <f t="shared" si="18"/>
        <v>60.986550992631763</v>
      </c>
    </row>
    <row r="104" spans="1:36" x14ac:dyDescent="0.25">
      <c r="A104" s="22" t="s">
        <v>239</v>
      </c>
      <c r="C104" s="22">
        <v>50</v>
      </c>
      <c r="D104" s="22">
        <f t="shared" si="10"/>
        <v>53.764999999999993</v>
      </c>
      <c r="E104" s="22">
        <f t="shared" si="11"/>
        <v>1.4307720651536059E-3</v>
      </c>
      <c r="F104" s="22">
        <f t="shared" si="12"/>
        <v>72.897705050456437</v>
      </c>
      <c r="G104" s="26">
        <f t="shared" si="16"/>
        <v>49.384270705205957</v>
      </c>
      <c r="H104" s="21">
        <v>737230.15569444443</v>
      </c>
      <c r="I104" s="20">
        <v>107.18194444477558</v>
      </c>
      <c r="J104" s="19">
        <v>5623.9698226799992</v>
      </c>
      <c r="K104" s="19">
        <v>2071.6139865756099</v>
      </c>
      <c r="L104" s="19">
        <v>7.867313641</v>
      </c>
      <c r="M104" s="19">
        <v>24.986051394857142</v>
      </c>
      <c r="N104" s="19">
        <v>115.576659957</v>
      </c>
      <c r="O104" s="19">
        <v>30.679616476666666</v>
      </c>
      <c r="P104" s="19">
        <v>31.590163822799997</v>
      </c>
      <c r="Q104" s="19">
        <v>207.85756252799999</v>
      </c>
      <c r="R104" s="19">
        <v>896.97816248699996</v>
      </c>
      <c r="S104" s="19">
        <v>1441.5652734999999</v>
      </c>
      <c r="T104" s="19">
        <v>703.399780083</v>
      </c>
      <c r="U104" s="19">
        <v>32.504256589199997</v>
      </c>
      <c r="V104" s="19">
        <v>341.25074140300001</v>
      </c>
      <c r="W104" s="19">
        <v>52.43732437114285</v>
      </c>
      <c r="X104" s="19">
        <v>50.576006662499999</v>
      </c>
      <c r="Y104" s="19">
        <v>24.981135476000002</v>
      </c>
      <c r="Z104" s="19">
        <v>122.53957859879999</v>
      </c>
      <c r="AA104" s="19">
        <v>0</v>
      </c>
      <c r="AB104" s="19">
        <v>0</v>
      </c>
      <c r="AC104" s="19">
        <v>0</v>
      </c>
      <c r="AD104" s="19">
        <v>0</v>
      </c>
      <c r="AF104" s="22">
        <f t="shared" si="13"/>
        <v>15310.767596651998</v>
      </c>
      <c r="AG104" s="22">
        <f t="shared" si="14"/>
        <v>9767.19779583122</v>
      </c>
      <c r="AH104" s="22">
        <f t="shared" si="15"/>
        <v>25077.965392483216</v>
      </c>
      <c r="AI104" s="22">
        <f t="shared" si="17"/>
        <v>77.574058602195421</v>
      </c>
      <c r="AJ104" s="22">
        <f t="shared" si="18"/>
        <v>61.052670569683428</v>
      </c>
    </row>
    <row r="105" spans="1:36" x14ac:dyDescent="0.25">
      <c r="A105" s="22" t="s">
        <v>240</v>
      </c>
      <c r="C105" s="22">
        <v>50</v>
      </c>
      <c r="D105" s="22">
        <f t="shared" si="10"/>
        <v>53.764999999999993</v>
      </c>
      <c r="E105" s="22">
        <f t="shared" si="11"/>
        <v>1.4307720651536059E-3</v>
      </c>
      <c r="F105" s="22">
        <f t="shared" si="12"/>
        <v>72.897705050456437</v>
      </c>
      <c r="G105" s="26">
        <f t="shared" si="16"/>
        <v>49.384270705205957</v>
      </c>
      <c r="H105" s="21">
        <v>737230.17856481485</v>
      </c>
      <c r="I105" s="20">
        <v>107.73083333484828</v>
      </c>
      <c r="J105" s="19">
        <v>5774.3164973999992</v>
      </c>
      <c r="K105" s="19">
        <v>2147.6338756829268</v>
      </c>
      <c r="L105" s="19">
        <v>7.991273004</v>
      </c>
      <c r="M105" s="19">
        <v>25.291396991142854</v>
      </c>
      <c r="N105" s="19">
        <v>117.30612769424999</v>
      </c>
      <c r="O105" s="19">
        <v>31.295633248000001</v>
      </c>
      <c r="P105" s="19">
        <v>31.8764043708</v>
      </c>
      <c r="Q105" s="19">
        <v>212.04324398399999</v>
      </c>
      <c r="R105" s="19">
        <v>914.55380138099997</v>
      </c>
      <c r="S105" s="19">
        <v>1472.307195524</v>
      </c>
      <c r="T105" s="19">
        <v>716.99620611299997</v>
      </c>
      <c r="U105" s="19">
        <v>33.195926372400002</v>
      </c>
      <c r="V105" s="19">
        <v>348.71332967899997</v>
      </c>
      <c r="W105" s="19">
        <v>53.479722619714281</v>
      </c>
      <c r="X105" s="19">
        <v>51.690467812500003</v>
      </c>
      <c r="Y105" s="19">
        <v>25.406064522666668</v>
      </c>
      <c r="Z105" s="19">
        <v>123.88631691479999</v>
      </c>
      <c r="AA105" s="19">
        <v>0</v>
      </c>
      <c r="AB105" s="19">
        <v>0</v>
      </c>
      <c r="AC105" s="19">
        <v>0</v>
      </c>
      <c r="AD105" s="19">
        <v>0</v>
      </c>
      <c r="AF105" s="22">
        <f t="shared" si="13"/>
        <v>15603.577599851998</v>
      </c>
      <c r="AG105" s="22">
        <f t="shared" si="14"/>
        <v>10069.584248765852</v>
      </c>
      <c r="AH105" s="22">
        <f t="shared" si="15"/>
        <v>25673.161848617849</v>
      </c>
      <c r="AI105" s="22">
        <f t="shared" si="17"/>
        <v>77.508354711241509</v>
      </c>
      <c r="AJ105" s="22">
        <f t="shared" si="18"/>
        <v>60.777779113685746</v>
      </c>
    </row>
    <row r="106" spans="1:36" x14ac:dyDescent="0.25">
      <c r="A106" s="22" t="s">
        <v>241</v>
      </c>
      <c r="C106" s="22">
        <v>50</v>
      </c>
      <c r="D106" s="22">
        <f t="shared" si="10"/>
        <v>53.764999999999993</v>
      </c>
      <c r="E106" s="22">
        <f t="shared" si="11"/>
        <v>1.4307720651536059E-3</v>
      </c>
      <c r="F106" s="22">
        <f t="shared" si="12"/>
        <v>72.897705050456437</v>
      </c>
      <c r="G106" s="26">
        <f t="shared" si="16"/>
        <v>49.384270705205957</v>
      </c>
      <c r="H106" s="21">
        <v>737230.20135416673</v>
      </c>
      <c r="I106" s="20">
        <v>108.27777777984738</v>
      </c>
      <c r="J106" s="19">
        <v>5612.4322169849993</v>
      </c>
      <c r="K106" s="19">
        <v>2090.1053625073173</v>
      </c>
      <c r="L106" s="19">
        <v>7.7961445429999996</v>
      </c>
      <c r="M106" s="19">
        <v>24.540937287428569</v>
      </c>
      <c r="N106" s="19">
        <v>113.597611578</v>
      </c>
      <c r="O106" s="19">
        <v>30.270589682666667</v>
      </c>
      <c r="P106" s="19">
        <v>31.179807496199999</v>
      </c>
      <c r="Q106" s="19">
        <v>206.548363956</v>
      </c>
      <c r="R106" s="19">
        <v>886.16788933199996</v>
      </c>
      <c r="S106" s="19">
        <v>1428.4545179079998</v>
      </c>
      <c r="T106" s="19">
        <v>694.89174904050003</v>
      </c>
      <c r="U106" s="19">
        <v>32.185638011999998</v>
      </c>
      <c r="V106" s="19">
        <v>338.21510564599998</v>
      </c>
      <c r="W106" s="19">
        <v>52.138011947999999</v>
      </c>
      <c r="X106" s="19">
        <v>50.100600998250002</v>
      </c>
      <c r="Y106" s="19">
        <v>24.591921324666668</v>
      </c>
      <c r="Z106" s="19">
        <v>120.0593746374</v>
      </c>
      <c r="AA106" s="19">
        <v>0</v>
      </c>
      <c r="AB106" s="19">
        <v>0</v>
      </c>
      <c r="AC106" s="19">
        <v>0</v>
      </c>
      <c r="AD106" s="19">
        <v>0</v>
      </c>
      <c r="AF106" s="22">
        <f t="shared" si="13"/>
        <v>15133.303149359999</v>
      </c>
      <c r="AG106" s="22">
        <f t="shared" si="14"/>
        <v>9792.6429419996348</v>
      </c>
      <c r="AH106" s="22">
        <f t="shared" si="15"/>
        <v>24925.946091359634</v>
      </c>
      <c r="AI106" s="22">
        <f t="shared" si="17"/>
        <v>77.483573957778475</v>
      </c>
      <c r="AJ106" s="22">
        <f t="shared" si="18"/>
        <v>60.713054156070044</v>
      </c>
    </row>
    <row r="107" spans="1:36" x14ac:dyDescent="0.25">
      <c r="A107" s="22" t="s">
        <v>242</v>
      </c>
      <c r="C107" s="22">
        <v>50</v>
      </c>
      <c r="D107" s="22">
        <f t="shared" si="10"/>
        <v>53.764999999999993</v>
      </c>
      <c r="E107" s="22">
        <f t="shared" si="11"/>
        <v>1.4307720651536059E-3</v>
      </c>
      <c r="F107" s="22">
        <f t="shared" si="12"/>
        <v>72.897705050456437</v>
      </c>
      <c r="G107" s="26">
        <f t="shared" si="16"/>
        <v>49.384270705205957</v>
      </c>
      <c r="H107" s="21">
        <v>737230.22421296302</v>
      </c>
      <c r="I107" s="20">
        <v>108.82638889085501</v>
      </c>
      <c r="J107" s="19">
        <v>5726.5530387449999</v>
      </c>
      <c r="K107" s="19">
        <v>2148.0287296975612</v>
      </c>
      <c r="L107" s="19">
        <v>7.9036802679999996</v>
      </c>
      <c r="M107" s="19">
        <v>24.830529598285711</v>
      </c>
      <c r="N107" s="19">
        <v>115.4282606565</v>
      </c>
      <c r="O107" s="19">
        <v>30.543274212</v>
      </c>
      <c r="P107" s="19">
        <v>30.9519881748</v>
      </c>
      <c r="Q107" s="19">
        <v>210.75750775200001</v>
      </c>
      <c r="R107" s="19">
        <v>900.72157883399996</v>
      </c>
      <c r="S107" s="19">
        <v>1453.1760034879999</v>
      </c>
      <c r="T107" s="19">
        <v>705.33835592549997</v>
      </c>
      <c r="U107" s="19">
        <v>32.622976029599997</v>
      </c>
      <c r="V107" s="19">
        <v>343.25207900499998</v>
      </c>
      <c r="W107" s="19">
        <v>52.71887245114285</v>
      </c>
      <c r="X107" s="19">
        <v>50.863420327500002</v>
      </c>
      <c r="Y107" s="19">
        <v>24.964711837999999</v>
      </c>
      <c r="Z107" s="19">
        <v>122.1770854458</v>
      </c>
      <c r="AA107" s="19">
        <v>0</v>
      </c>
      <c r="AB107" s="19">
        <v>0</v>
      </c>
      <c r="AC107" s="19">
        <v>0</v>
      </c>
      <c r="AD107" s="19">
        <v>0</v>
      </c>
      <c r="AF107" s="22">
        <f t="shared" si="13"/>
        <v>15367.173408245999</v>
      </c>
      <c r="AG107" s="22">
        <f t="shared" si="14"/>
        <v>10022.610498140122</v>
      </c>
      <c r="AH107" s="22">
        <f t="shared" si="15"/>
        <v>25389.783906386121</v>
      </c>
      <c r="AI107" s="22">
        <f t="shared" si="17"/>
        <v>77.445443963370479</v>
      </c>
      <c r="AJ107" s="22">
        <f t="shared" si="18"/>
        <v>60.525026384256854</v>
      </c>
    </row>
    <row r="108" spans="1:36" x14ac:dyDescent="0.25">
      <c r="A108" s="22" t="s">
        <v>243</v>
      </c>
      <c r="C108" s="22">
        <v>50</v>
      </c>
      <c r="D108" s="22">
        <f t="shared" si="10"/>
        <v>53.764999999999993</v>
      </c>
      <c r="E108" s="22">
        <f t="shared" si="11"/>
        <v>1.4307720651536059E-3</v>
      </c>
      <c r="F108" s="22">
        <f t="shared" si="12"/>
        <v>72.897705050456437</v>
      </c>
      <c r="G108" s="26">
        <f t="shared" si="16"/>
        <v>49.384270705205957</v>
      </c>
      <c r="H108" s="21">
        <v>737230.24703703704</v>
      </c>
      <c r="I108" s="20">
        <v>109.3741666674614</v>
      </c>
      <c r="J108" s="19">
        <v>5742.7420533449995</v>
      </c>
      <c r="K108" s="19">
        <v>2178.9551458292685</v>
      </c>
      <c r="L108" s="19">
        <v>7.7519571359999997</v>
      </c>
      <c r="M108" s="19">
        <v>24.723273186857142</v>
      </c>
      <c r="N108" s="19">
        <v>114.36512337524999</v>
      </c>
      <c r="O108" s="19">
        <v>30.470280265333333</v>
      </c>
      <c r="P108" s="19">
        <v>30.834207228</v>
      </c>
      <c r="Q108" s="19">
        <v>209.877670002</v>
      </c>
      <c r="R108" s="19">
        <v>898.38121041900001</v>
      </c>
      <c r="S108" s="19">
        <v>1449.6894997639999</v>
      </c>
      <c r="T108" s="19">
        <v>703.22791844250003</v>
      </c>
      <c r="U108" s="19">
        <v>32.6239145232</v>
      </c>
      <c r="V108" s="19">
        <v>342.79378129700001</v>
      </c>
      <c r="W108" s="19">
        <v>52.510057625142856</v>
      </c>
      <c r="X108" s="19">
        <v>50.893334811000003</v>
      </c>
      <c r="Y108" s="19">
        <v>24.834104812</v>
      </c>
      <c r="Z108" s="19">
        <v>121.35379193519999</v>
      </c>
      <c r="AA108" s="19">
        <v>0</v>
      </c>
      <c r="AB108" s="19">
        <v>0</v>
      </c>
      <c r="AC108" s="19">
        <v>0</v>
      </c>
      <c r="AD108" s="19">
        <v>0</v>
      </c>
      <c r="AF108" s="22">
        <f t="shared" si="13"/>
        <v>15317.334705618001</v>
      </c>
      <c r="AG108" s="22">
        <f t="shared" si="14"/>
        <v>10100.652345003537</v>
      </c>
      <c r="AH108" s="22">
        <f t="shared" si="15"/>
        <v>25417.987050621537</v>
      </c>
      <c r="AI108" s="22">
        <f t="shared" si="17"/>
        <v>77.40677874330504</v>
      </c>
      <c r="AJ108" s="22">
        <f t="shared" si="18"/>
        <v>60.261792859963911</v>
      </c>
    </row>
    <row r="109" spans="1:36" x14ac:dyDescent="0.25">
      <c r="A109" s="22" t="s">
        <v>244</v>
      </c>
      <c r="C109" s="22">
        <v>50</v>
      </c>
      <c r="D109" s="22">
        <f t="shared" si="10"/>
        <v>53.764999999999993</v>
      </c>
      <c r="E109" s="22">
        <f t="shared" si="11"/>
        <v>1.4307720651536059E-3</v>
      </c>
      <c r="F109" s="22">
        <f t="shared" si="12"/>
        <v>72.897705050456437</v>
      </c>
      <c r="G109" s="26">
        <f t="shared" si="16"/>
        <v>49.384270705205957</v>
      </c>
      <c r="H109" s="21">
        <v>737230.26988425921</v>
      </c>
      <c r="I109" s="20">
        <v>109.92249999940395</v>
      </c>
      <c r="J109" s="19">
        <v>5695.7499191174993</v>
      </c>
      <c r="K109" s="19">
        <v>2158.9492090878048</v>
      </c>
      <c r="L109" s="19">
        <v>7.7750284369999996</v>
      </c>
      <c r="M109" s="19">
        <v>24.62774794542857</v>
      </c>
      <c r="N109" s="19">
        <v>114.530239593</v>
      </c>
      <c r="O109" s="19">
        <v>30.480707972000001</v>
      </c>
      <c r="P109" s="19">
        <v>30.894740065200001</v>
      </c>
      <c r="Q109" s="19">
        <v>211.55757354599999</v>
      </c>
      <c r="R109" s="19">
        <v>895.49768883299998</v>
      </c>
      <c r="S109" s="19">
        <v>1450.398062432</v>
      </c>
      <c r="T109" s="19">
        <v>699.87163070550002</v>
      </c>
      <c r="U109" s="19">
        <v>32.489240691599996</v>
      </c>
      <c r="V109" s="19">
        <v>341.91668082000001</v>
      </c>
      <c r="W109" s="19">
        <v>52.314985026857137</v>
      </c>
      <c r="X109" s="19">
        <v>50.593310138249997</v>
      </c>
      <c r="Y109" s="19">
        <v>24.760328787333332</v>
      </c>
      <c r="Z109" s="19">
        <v>121.6989229566</v>
      </c>
      <c r="AA109" s="19">
        <v>0</v>
      </c>
      <c r="AB109" s="19">
        <v>0</v>
      </c>
      <c r="AC109" s="19">
        <v>0</v>
      </c>
      <c r="AD109" s="19">
        <v>0</v>
      </c>
      <c r="AF109" s="22">
        <f t="shared" si="13"/>
        <v>15296.523610037999</v>
      </c>
      <c r="AG109" s="22">
        <f t="shared" si="14"/>
        <v>10013.648337293109</v>
      </c>
      <c r="AH109" s="22">
        <f t="shared" si="15"/>
        <v>25310.17194733111</v>
      </c>
      <c r="AI109" s="22">
        <f t="shared" si="17"/>
        <v>77.49620219503052</v>
      </c>
      <c r="AJ109" s="22">
        <f t="shared" si="18"/>
        <v>60.436269029973857</v>
      </c>
    </row>
    <row r="110" spans="1:36" x14ac:dyDescent="0.25">
      <c r="A110" s="22" t="s">
        <v>245</v>
      </c>
      <c r="C110" s="22">
        <v>50</v>
      </c>
      <c r="D110" s="22">
        <f t="shared" si="10"/>
        <v>53.764999999999993</v>
      </c>
      <c r="E110" s="22">
        <f t="shared" si="11"/>
        <v>1.4307720651536059E-3</v>
      </c>
      <c r="F110" s="22">
        <f t="shared" si="12"/>
        <v>72.897705050456437</v>
      </c>
      <c r="G110" s="26">
        <f t="shared" si="16"/>
        <v>49.384270705205957</v>
      </c>
      <c r="H110" s="21">
        <v>737230.29265046294</v>
      </c>
      <c r="I110" s="20">
        <v>110.46888888906687</v>
      </c>
      <c r="J110" s="19">
        <v>5607.8687918549995</v>
      </c>
      <c r="K110" s="19">
        <v>2141.0033802487806</v>
      </c>
      <c r="L110" s="19">
        <v>7.593586341</v>
      </c>
      <c r="M110" s="19">
        <v>24.013369813714284</v>
      </c>
      <c r="N110" s="19">
        <v>111.63821290875001</v>
      </c>
      <c r="O110" s="19">
        <v>29.779184006000001</v>
      </c>
      <c r="P110" s="19">
        <v>30.0648770994</v>
      </c>
      <c r="Q110" s="19">
        <v>207.14665362599999</v>
      </c>
      <c r="R110" s="19">
        <v>875.69430075599996</v>
      </c>
      <c r="S110" s="19">
        <v>1415.7958033999998</v>
      </c>
      <c r="T110" s="19">
        <v>683.865035799</v>
      </c>
      <c r="U110" s="19">
        <v>31.835579899199999</v>
      </c>
      <c r="V110" s="19">
        <v>333.66575791999998</v>
      </c>
      <c r="W110" s="19">
        <v>51.721723001142855</v>
      </c>
      <c r="X110" s="19">
        <v>49.480901942999999</v>
      </c>
      <c r="Y110" s="19">
        <v>24.184719379333334</v>
      </c>
      <c r="Z110" s="19">
        <v>118.8161052408</v>
      </c>
      <c r="AA110" s="19">
        <v>0</v>
      </c>
      <c r="AB110" s="19">
        <v>0</v>
      </c>
      <c r="AC110" s="19">
        <v>0</v>
      </c>
      <c r="AD110" s="19">
        <v>0</v>
      </c>
      <c r="AF110" s="22">
        <f t="shared" si="13"/>
        <v>14941.700295984001</v>
      </c>
      <c r="AG110" s="22">
        <f t="shared" si="14"/>
        <v>9889.8755523525615</v>
      </c>
      <c r="AH110" s="22">
        <f t="shared" si="15"/>
        <v>24831.575848336564</v>
      </c>
      <c r="AI110" s="22">
        <f t="shared" si="17"/>
        <v>77.416379749291423</v>
      </c>
      <c r="AJ110" s="22">
        <f t="shared" si="18"/>
        <v>60.17217911276834</v>
      </c>
    </row>
    <row r="111" spans="1:36" x14ac:dyDescent="0.25">
      <c r="A111" s="22" t="s">
        <v>246</v>
      </c>
      <c r="C111" s="22">
        <v>50</v>
      </c>
      <c r="D111" s="22">
        <f t="shared" si="10"/>
        <v>53.764999999999993</v>
      </c>
      <c r="E111" s="22">
        <f t="shared" si="11"/>
        <v>1.4307720651536059E-3</v>
      </c>
      <c r="F111" s="22">
        <f t="shared" si="12"/>
        <v>72.897705050456437</v>
      </c>
      <c r="G111" s="26">
        <f t="shared" si="16"/>
        <v>49.384270705205957</v>
      </c>
      <c r="H111" s="21">
        <v>737230.31550925924</v>
      </c>
      <c r="I111" s="20">
        <v>111.01750000007451</v>
      </c>
      <c r="J111" s="19">
        <v>5717.8397122274991</v>
      </c>
      <c r="K111" s="19">
        <v>2206.5567767073171</v>
      </c>
      <c r="L111" s="19">
        <v>7.6502869959999993</v>
      </c>
      <c r="M111" s="19">
        <v>24.170567491714284</v>
      </c>
      <c r="N111" s="19">
        <v>112.615712649</v>
      </c>
      <c r="O111" s="19">
        <v>29.886850077333335</v>
      </c>
      <c r="P111" s="19">
        <v>30.581517826199999</v>
      </c>
      <c r="Q111" s="19">
        <v>209.356806054</v>
      </c>
      <c r="R111" s="19">
        <v>886.87645199999997</v>
      </c>
      <c r="S111" s="19">
        <v>1435.6183523879999</v>
      </c>
      <c r="T111" s="19">
        <v>691.62461819550003</v>
      </c>
      <c r="U111" s="19">
        <v>32.000285525999999</v>
      </c>
      <c r="V111" s="19">
        <v>337.30085646399999</v>
      </c>
      <c r="W111" s="19">
        <v>51.724069235142856</v>
      </c>
      <c r="X111" s="19">
        <v>50.157497172749999</v>
      </c>
      <c r="Y111" s="19">
        <v>24.206878256</v>
      </c>
      <c r="Z111" s="19">
        <v>120.0704019372</v>
      </c>
      <c r="AA111" s="19">
        <v>0</v>
      </c>
      <c r="AB111" s="19">
        <v>0</v>
      </c>
      <c r="AC111" s="19">
        <v>0</v>
      </c>
      <c r="AD111" s="19">
        <v>0</v>
      </c>
      <c r="AF111" s="22">
        <f t="shared" si="13"/>
        <v>15112.982416686003</v>
      </c>
      <c r="AG111" s="22">
        <f t="shared" si="14"/>
        <v>10130.953265642132</v>
      </c>
      <c r="AH111" s="22">
        <f t="shared" si="15"/>
        <v>25243.935682328134</v>
      </c>
      <c r="AI111" s="22">
        <f t="shared" si="17"/>
        <v>77.349650291534218</v>
      </c>
      <c r="AJ111" s="22">
        <f t="shared" si="18"/>
        <v>59.867774212662702</v>
      </c>
    </row>
    <row r="112" spans="1:36" x14ac:dyDescent="0.25">
      <c r="A112" s="22" t="s">
        <v>247</v>
      </c>
      <c r="C112" s="22">
        <v>50</v>
      </c>
      <c r="D112" s="22">
        <f t="shared" si="10"/>
        <v>53.764999999999993</v>
      </c>
      <c r="E112" s="22">
        <f t="shared" si="11"/>
        <v>1.4307720651536059E-3</v>
      </c>
      <c r="F112" s="22">
        <f t="shared" si="12"/>
        <v>72.897705050456437</v>
      </c>
      <c r="G112" s="26">
        <f t="shared" si="16"/>
        <v>49.384270705205957</v>
      </c>
      <c r="H112" s="21">
        <v>737230.33842592593</v>
      </c>
      <c r="I112" s="20">
        <v>111.56750000081956</v>
      </c>
      <c r="J112" s="19">
        <v>5710.1206023674995</v>
      </c>
      <c r="K112" s="19">
        <v>2207.8538816829268</v>
      </c>
      <c r="L112" s="19">
        <v>7.5904580289999997</v>
      </c>
      <c r="M112" s="19">
        <v>24.147440327999998</v>
      </c>
      <c r="N112" s="19">
        <v>112.76909769674999</v>
      </c>
      <c r="O112" s="19">
        <v>29.965579262666669</v>
      </c>
      <c r="P112" s="19">
        <v>30.423147031199999</v>
      </c>
      <c r="Q112" s="19">
        <v>210.588578904</v>
      </c>
      <c r="R112" s="19">
        <v>884.78713062300005</v>
      </c>
      <c r="S112" s="19">
        <v>1433.7562246699999</v>
      </c>
      <c r="T112" s="19">
        <v>689.19626600549998</v>
      </c>
      <c r="U112" s="19">
        <v>31.868896421999999</v>
      </c>
      <c r="V112" s="19">
        <v>336.13438712699997</v>
      </c>
      <c r="W112" s="19">
        <v>51.553799681999998</v>
      </c>
      <c r="X112" s="19">
        <v>49.884454191000003</v>
      </c>
      <c r="Y112" s="19">
        <v>24.341656364666669</v>
      </c>
      <c r="Z112" s="19">
        <v>120.21985704299999</v>
      </c>
      <c r="AA112" s="19">
        <v>0</v>
      </c>
      <c r="AB112" s="19">
        <v>0</v>
      </c>
      <c r="AC112" s="19">
        <v>0</v>
      </c>
      <c r="AD112" s="19">
        <v>0</v>
      </c>
      <c r="AF112" s="22">
        <f t="shared" si="13"/>
        <v>15086.242387788001</v>
      </c>
      <c r="AG112" s="22">
        <f t="shared" si="14"/>
        <v>10125.828365733352</v>
      </c>
      <c r="AH112" s="22">
        <f t="shared" si="15"/>
        <v>25212.070753521351</v>
      </c>
      <c r="AI112" s="22">
        <f t="shared" si="17"/>
        <v>77.351639783217834</v>
      </c>
      <c r="AJ112" s="22">
        <f t="shared" si="18"/>
        <v>59.837379227094679</v>
      </c>
    </row>
    <row r="113" spans="1:36" x14ac:dyDescent="0.25">
      <c r="A113" s="22" t="s">
        <v>248</v>
      </c>
      <c r="C113" s="22">
        <v>50</v>
      </c>
      <c r="D113" s="22">
        <f t="shared" si="10"/>
        <v>53.764999999999993</v>
      </c>
      <c r="E113" s="22">
        <f t="shared" si="11"/>
        <v>1.4307720651536059E-3</v>
      </c>
      <c r="F113" s="22">
        <f t="shared" si="12"/>
        <v>72.897705050456437</v>
      </c>
      <c r="G113" s="26">
        <f t="shared" si="16"/>
        <v>49.384270705205957</v>
      </c>
      <c r="H113" s="21">
        <v>737230.62177083339</v>
      </c>
      <c r="I113" s="20">
        <v>118.36777777969837</v>
      </c>
      <c r="J113" s="19">
        <v>5569.1471324774993</v>
      </c>
      <c r="K113" s="19">
        <v>2212.260223585366</v>
      </c>
      <c r="L113" s="19">
        <v>6.6895041729999996</v>
      </c>
      <c r="M113" s="19">
        <v>22.355587904571426</v>
      </c>
      <c r="N113" s="19">
        <v>107.5660305225</v>
      </c>
      <c r="O113" s="19">
        <v>27.898286416000001</v>
      </c>
      <c r="P113" s="19">
        <v>34.957478859600002</v>
      </c>
      <c r="Q113" s="19">
        <v>207.44697157799999</v>
      </c>
      <c r="R113" s="19">
        <v>811.29369680699995</v>
      </c>
      <c r="S113" s="19">
        <v>1374.8907777659999</v>
      </c>
      <c r="T113" s="19">
        <v>640.49959277699998</v>
      </c>
      <c r="U113" s="19">
        <v>29.667190436399999</v>
      </c>
      <c r="V113" s="19">
        <v>311.143866715</v>
      </c>
      <c r="W113" s="19">
        <v>44.10785849485714</v>
      </c>
      <c r="X113" s="19">
        <v>57.761055008249997</v>
      </c>
      <c r="Y113" s="19">
        <v>22.096831812000001</v>
      </c>
      <c r="Z113" s="19">
        <v>129.94006988160001</v>
      </c>
      <c r="AA113" s="19">
        <v>0</v>
      </c>
      <c r="AB113" s="19">
        <v>0</v>
      </c>
      <c r="AC113" s="19">
        <v>0</v>
      </c>
      <c r="AD113" s="19">
        <v>1.9433521045714284</v>
      </c>
      <c r="AF113" s="22">
        <f t="shared" si="13"/>
        <v>14458.833607613999</v>
      </c>
      <c r="AG113" s="22">
        <f t="shared" si="14"/>
        <v>9993.6675796482305</v>
      </c>
      <c r="AH113" s="22">
        <f t="shared" si="15"/>
        <v>24452.501187262227</v>
      </c>
      <c r="AI113" s="22">
        <f t="shared" si="17"/>
        <v>77.224631992335517</v>
      </c>
      <c r="AJ113" s="22">
        <f t="shared" si="18"/>
        <v>59.130284860780947</v>
      </c>
    </row>
    <row r="114" spans="1:36" x14ac:dyDescent="0.25">
      <c r="A114" s="22" t="s">
        <v>249</v>
      </c>
      <c r="C114" s="22">
        <v>50</v>
      </c>
      <c r="D114" s="22">
        <f t="shared" si="10"/>
        <v>53.764999999999993</v>
      </c>
      <c r="E114" s="22">
        <f t="shared" si="11"/>
        <v>1.4307720651536059E-3</v>
      </c>
      <c r="F114" s="22">
        <f t="shared" si="12"/>
        <v>72.897705050456437</v>
      </c>
      <c r="G114" s="26">
        <f t="shared" si="16"/>
        <v>49.384270705205957</v>
      </c>
      <c r="H114" s="21">
        <v>737230.64462962968</v>
      </c>
      <c r="I114" s="20">
        <v>118.916388890706</v>
      </c>
      <c r="J114" s="19">
        <v>4965.4611242774999</v>
      </c>
      <c r="K114" s="19">
        <v>2015.3787633609757</v>
      </c>
      <c r="L114" s="19">
        <v>6.2409824399999998</v>
      </c>
      <c r="M114" s="19">
        <v>19.774730504571426</v>
      </c>
      <c r="N114" s="19">
        <v>91.855647658500004</v>
      </c>
      <c r="O114" s="19">
        <v>24.474609624666666</v>
      </c>
      <c r="P114" s="19">
        <v>25.981022198999998</v>
      </c>
      <c r="Q114" s="19">
        <v>188.01311535599999</v>
      </c>
      <c r="R114" s="19">
        <v>734.55542136899999</v>
      </c>
      <c r="S114" s="19">
        <v>1247.699086392</v>
      </c>
      <c r="T114" s="19">
        <v>572.74680700049998</v>
      </c>
      <c r="U114" s="19">
        <v>22.257783464399999</v>
      </c>
      <c r="V114" s="19">
        <v>272.502956891</v>
      </c>
      <c r="W114" s="19">
        <v>39.337964772857141</v>
      </c>
      <c r="X114" s="19">
        <v>41.63538872625</v>
      </c>
      <c r="Y114" s="19">
        <v>19.910923801999999</v>
      </c>
      <c r="Z114" s="19">
        <v>99.946049048999996</v>
      </c>
      <c r="AA114" s="19">
        <v>0</v>
      </c>
      <c r="AB114" s="19">
        <v>0</v>
      </c>
      <c r="AC114" s="19">
        <v>0</v>
      </c>
      <c r="AD114" s="19">
        <v>0</v>
      </c>
      <c r="AF114" s="22">
        <f t="shared" si="13"/>
        <v>12615.41866992</v>
      </c>
      <c r="AG114" s="22">
        <f t="shared" si="14"/>
        <v>8996.2186509994517</v>
      </c>
      <c r="AH114" s="22">
        <f t="shared" si="15"/>
        <v>21611.63732091945</v>
      </c>
      <c r="AI114" s="22">
        <f t="shared" si="17"/>
        <v>77.024132644170024</v>
      </c>
      <c r="AJ114" s="22">
        <f t="shared" si="18"/>
        <v>58.373266599789886</v>
      </c>
    </row>
    <row r="115" spans="1:36" x14ac:dyDescent="0.25">
      <c r="A115" s="22" t="s">
        <v>250</v>
      </c>
      <c r="C115" s="22">
        <v>50</v>
      </c>
      <c r="D115" s="22">
        <f t="shared" si="10"/>
        <v>53.764999999999993</v>
      </c>
      <c r="E115" s="22">
        <f t="shared" si="11"/>
        <v>1.4307720651536059E-3</v>
      </c>
      <c r="F115" s="22">
        <f t="shared" si="12"/>
        <v>72.897705050456437</v>
      </c>
      <c r="G115" s="26">
        <f t="shared" si="16"/>
        <v>49.384270705205957</v>
      </c>
      <c r="H115" s="21">
        <v>737230.66753472225</v>
      </c>
      <c r="I115" s="20">
        <v>119.46611111238599</v>
      </c>
      <c r="J115" s="19">
        <v>4899.6873868799994</v>
      </c>
      <c r="K115" s="19">
        <v>1986.8043037512195</v>
      </c>
      <c r="L115" s="19">
        <v>6.2010964619999998</v>
      </c>
      <c r="M115" s="19">
        <v>19.410058705714285</v>
      </c>
      <c r="N115" s="19">
        <v>89.899768340250006</v>
      </c>
      <c r="O115" s="19">
        <v>24.019961614</v>
      </c>
      <c r="P115" s="19">
        <v>25.783703919600001</v>
      </c>
      <c r="Q115" s="19">
        <v>185.41114185000001</v>
      </c>
      <c r="R115" s="19">
        <v>720.71850635399994</v>
      </c>
      <c r="S115" s="19">
        <v>1231.1033912319999</v>
      </c>
      <c r="T115" s="19">
        <v>563.11962233999998</v>
      </c>
      <c r="U115" s="19">
        <v>21.999697724400001</v>
      </c>
      <c r="V115" s="19">
        <v>268.120582818</v>
      </c>
      <c r="W115" s="19">
        <v>39.010832717999996</v>
      </c>
      <c r="X115" s="19">
        <v>40.967591874</v>
      </c>
      <c r="Y115" s="19">
        <v>19.621815634666667</v>
      </c>
      <c r="Z115" s="19">
        <v>97.820126421599994</v>
      </c>
      <c r="AA115" s="19">
        <v>0</v>
      </c>
      <c r="AB115" s="19">
        <v>0</v>
      </c>
      <c r="AC115" s="19">
        <v>0</v>
      </c>
      <c r="AD115" s="19">
        <v>0</v>
      </c>
      <c r="AF115" s="22">
        <f t="shared" si="13"/>
        <v>12413.264802246002</v>
      </c>
      <c r="AG115" s="22">
        <f t="shared" si="14"/>
        <v>8873.2959943824389</v>
      </c>
      <c r="AH115" s="22">
        <f t="shared" si="15"/>
        <v>21286.560796628441</v>
      </c>
      <c r="AI115" s="22">
        <f t="shared" si="17"/>
        <v>76.98224981624999</v>
      </c>
      <c r="AJ115" s="22">
        <f t="shared" si="18"/>
        <v>58.315032291229151</v>
      </c>
    </row>
    <row r="116" spans="1:36" x14ac:dyDescent="0.25">
      <c r="A116" s="22" t="s">
        <v>251</v>
      </c>
      <c r="C116" s="22">
        <v>50</v>
      </c>
      <c r="D116" s="22">
        <f t="shared" si="10"/>
        <v>53.764999999999993</v>
      </c>
      <c r="E116" s="22">
        <f t="shared" si="11"/>
        <v>1.4307720651536059E-3</v>
      </c>
      <c r="F116" s="22">
        <f t="shared" si="12"/>
        <v>72.897705050456437</v>
      </c>
      <c r="G116" s="26">
        <f t="shared" si="16"/>
        <v>49.384270705205957</v>
      </c>
      <c r="H116" s="21">
        <v>737230.69055555551</v>
      </c>
      <c r="I116" s="20">
        <v>120.01861111074686</v>
      </c>
      <c r="J116" s="19">
        <v>4875.3100156199998</v>
      </c>
      <c r="K116" s="19">
        <v>1988.379904795122</v>
      </c>
      <c r="L116" s="19">
        <v>6.1702043809999996</v>
      </c>
      <c r="M116" s="19">
        <v>19.233755979428569</v>
      </c>
      <c r="N116" s="19">
        <v>89.187686321249998</v>
      </c>
      <c r="O116" s="19">
        <v>23.787684448</v>
      </c>
      <c r="P116" s="19">
        <v>25.309999274999999</v>
      </c>
      <c r="Q116" s="19">
        <v>184.67442437400001</v>
      </c>
      <c r="R116" s="19">
        <v>715.20837580499995</v>
      </c>
      <c r="S116" s="19">
        <v>1224.1170884579999</v>
      </c>
      <c r="T116" s="19">
        <v>558.90343984200001</v>
      </c>
      <c r="U116" s="19">
        <v>21.7617895968</v>
      </c>
      <c r="V116" s="19">
        <v>266.513412528</v>
      </c>
      <c r="W116" s="19">
        <v>38.732636400857139</v>
      </c>
      <c r="X116" s="19">
        <v>40.652023401000001</v>
      </c>
      <c r="Y116" s="19">
        <v>19.464617956666668</v>
      </c>
      <c r="Z116" s="19">
        <v>97.350175751400002</v>
      </c>
      <c r="AA116" s="19">
        <v>0</v>
      </c>
      <c r="AB116" s="19">
        <v>0</v>
      </c>
      <c r="AC116" s="19">
        <v>0</v>
      </c>
      <c r="AD116" s="19">
        <v>0</v>
      </c>
      <c r="AF116" s="22">
        <f t="shared" si="13"/>
        <v>12328.321746509999</v>
      </c>
      <c r="AG116" s="22">
        <f t="shared" si="14"/>
        <v>8852.0698252102447</v>
      </c>
      <c r="AH116" s="22">
        <f t="shared" si="15"/>
        <v>21180.391571720244</v>
      </c>
      <c r="AI116" s="22">
        <f t="shared" si="17"/>
        <v>76.981964667124274</v>
      </c>
      <c r="AJ116" s="22">
        <f t="shared" si="18"/>
        <v>58.206297578419644</v>
      </c>
    </row>
    <row r="117" spans="1:36" x14ac:dyDescent="0.25">
      <c r="A117" s="22" t="s">
        <v>252</v>
      </c>
      <c r="C117" s="22">
        <v>50</v>
      </c>
      <c r="D117" s="22">
        <f t="shared" si="10"/>
        <v>53.764999999999993</v>
      </c>
      <c r="E117" s="22">
        <f t="shared" si="11"/>
        <v>1.4307720651536059E-3</v>
      </c>
      <c r="F117" s="22">
        <f t="shared" si="12"/>
        <v>72.897705050456437</v>
      </c>
      <c r="G117" s="26">
        <f t="shared" si="16"/>
        <v>49.384270705205957</v>
      </c>
      <c r="H117" s="21">
        <v>737230.71368055558</v>
      </c>
      <c r="I117" s="20">
        <v>120.57361111231148</v>
      </c>
      <c r="J117" s="19">
        <v>4863.4556683349992</v>
      </c>
      <c r="K117" s="19">
        <v>2006.6118597317075</v>
      </c>
      <c r="L117" s="19">
        <v>6.0841758009999998</v>
      </c>
      <c r="M117" s="19">
        <v>19.238783623714284</v>
      </c>
      <c r="N117" s="19">
        <v>89.127270795749993</v>
      </c>
      <c r="O117" s="19">
        <v>23.804890164</v>
      </c>
      <c r="P117" s="19">
        <v>25.039478494800001</v>
      </c>
      <c r="Q117" s="19">
        <v>184.31310433799999</v>
      </c>
      <c r="R117" s="19">
        <v>713.47802822999995</v>
      </c>
      <c r="S117" s="19">
        <v>1220.5813138199999</v>
      </c>
      <c r="T117" s="19">
        <v>556.00584085200001</v>
      </c>
      <c r="U117" s="19">
        <v>21.741611984399999</v>
      </c>
      <c r="V117" s="19">
        <v>265.20186772199997</v>
      </c>
      <c r="W117" s="19">
        <v>34.659574176857141</v>
      </c>
      <c r="X117" s="19">
        <v>40.397457011999997</v>
      </c>
      <c r="Y117" s="19">
        <v>19.198711436666667</v>
      </c>
      <c r="Z117" s="19">
        <v>97.463733476999991</v>
      </c>
      <c r="AA117" s="19">
        <v>0</v>
      </c>
      <c r="AB117" s="19">
        <v>0</v>
      </c>
      <c r="AC117" s="19">
        <v>0</v>
      </c>
      <c r="AD117" s="19">
        <v>0</v>
      </c>
      <c r="AF117" s="22">
        <f t="shared" si="13"/>
        <v>12259.011647915999</v>
      </c>
      <c r="AG117" s="22">
        <f t="shared" si="14"/>
        <v>8876.6793877984146</v>
      </c>
      <c r="AH117" s="22">
        <f t="shared" si="15"/>
        <v>21135.691035714415</v>
      </c>
      <c r="AI117" s="22">
        <f t="shared" si="17"/>
        <v>76.989369970838013</v>
      </c>
      <c r="AJ117" s="22">
        <f t="shared" si="18"/>
        <v>58.001470721733753</v>
      </c>
    </row>
    <row r="118" spans="1:36" x14ac:dyDescent="0.25">
      <c r="A118" s="22" t="s">
        <v>253</v>
      </c>
      <c r="C118" s="22">
        <v>50</v>
      </c>
      <c r="D118" s="22">
        <f t="shared" si="10"/>
        <v>53.764999999999993</v>
      </c>
      <c r="E118" s="22">
        <f t="shared" si="11"/>
        <v>1.4307720651536059E-3</v>
      </c>
      <c r="F118" s="22">
        <f t="shared" si="12"/>
        <v>72.897705050456437</v>
      </c>
      <c r="G118" s="26">
        <f t="shared" si="16"/>
        <v>49.384270705205957</v>
      </c>
      <c r="H118" s="21">
        <v>737230.73675925925</v>
      </c>
      <c r="I118" s="20">
        <v>121.12750000040978</v>
      </c>
      <c r="J118" s="19">
        <v>4853.5868215724995</v>
      </c>
      <c r="K118" s="19">
        <v>2003.9299044439026</v>
      </c>
      <c r="L118" s="19">
        <v>5.7611775869999997</v>
      </c>
      <c r="M118" s="19">
        <v>19.044716554285714</v>
      </c>
      <c r="N118" s="19">
        <v>88.280280321749999</v>
      </c>
      <c r="O118" s="19">
        <v>23.579651699999999</v>
      </c>
      <c r="P118" s="19">
        <v>25.784173166399999</v>
      </c>
      <c r="Q118" s="19">
        <v>183.149372274</v>
      </c>
      <c r="R118" s="19">
        <v>709.48121861100003</v>
      </c>
      <c r="S118" s="19">
        <v>1210.740426346</v>
      </c>
      <c r="T118" s="19">
        <v>552.41786250749999</v>
      </c>
      <c r="U118" s="19">
        <v>21.688587095999999</v>
      </c>
      <c r="V118" s="19">
        <v>263.64162211199999</v>
      </c>
      <c r="W118" s="19">
        <v>34.847608073142858</v>
      </c>
      <c r="X118" s="19">
        <v>40.380153536249999</v>
      </c>
      <c r="Y118" s="19">
        <v>19.218263386666667</v>
      </c>
      <c r="Z118" s="19">
        <v>96.593280663000002</v>
      </c>
      <c r="AA118" s="19">
        <v>0</v>
      </c>
      <c r="AB118" s="19">
        <v>0</v>
      </c>
      <c r="AC118" s="19">
        <v>0</v>
      </c>
      <c r="AD118" s="19">
        <v>0</v>
      </c>
      <c r="AF118" s="22">
        <f t="shared" si="13"/>
        <v>12184.349789567999</v>
      </c>
      <c r="AG118" s="22">
        <f t="shared" si="14"/>
        <v>8861.4466304603047</v>
      </c>
      <c r="AH118" s="22">
        <f t="shared" si="15"/>
        <v>21045.796420028302</v>
      </c>
      <c r="AI118" s="22">
        <f t="shared" si="17"/>
        <v>76.937975048767612</v>
      </c>
      <c r="AJ118" s="22">
        <f t="shared" si="18"/>
        <v>57.894458096975221</v>
      </c>
    </row>
    <row r="119" spans="1:36" x14ac:dyDescent="0.25">
      <c r="A119" s="22" t="s">
        <v>254</v>
      </c>
      <c r="C119" s="22">
        <v>50</v>
      </c>
      <c r="D119" s="22">
        <f t="shared" si="10"/>
        <v>53.764999999999993</v>
      </c>
      <c r="E119" s="22">
        <f t="shared" si="11"/>
        <v>1.4307720651536059E-3</v>
      </c>
      <c r="F119" s="22">
        <f t="shared" si="12"/>
        <v>72.897705050456437</v>
      </c>
      <c r="G119" s="26">
        <f t="shared" si="16"/>
        <v>49.384270705205957</v>
      </c>
      <c r="H119" s="21">
        <v>737230.75982638891</v>
      </c>
      <c r="I119" s="20">
        <v>121.68111111223698</v>
      </c>
      <c r="J119" s="19">
        <v>4798.8902414474996</v>
      </c>
      <c r="K119" s="19">
        <v>2003.1363814000001</v>
      </c>
      <c r="L119" s="19">
        <v>5.9594343599999995</v>
      </c>
      <c r="M119" s="19">
        <v>18.944834021142857</v>
      </c>
      <c r="N119" s="19">
        <v>87.945355418250003</v>
      </c>
      <c r="O119" s="19">
        <v>23.543676112</v>
      </c>
      <c r="P119" s="19">
        <v>25.653957179399999</v>
      </c>
      <c r="Q119" s="19">
        <v>182.95228861800001</v>
      </c>
      <c r="R119" s="19">
        <v>703.683674397</v>
      </c>
      <c r="S119" s="19">
        <v>1204.2882828459999</v>
      </c>
      <c r="T119" s="19">
        <v>546.58336510799995</v>
      </c>
      <c r="U119" s="19">
        <v>21.443171019600001</v>
      </c>
      <c r="V119" s="19">
        <v>261.21678927299996</v>
      </c>
      <c r="W119" s="19">
        <v>34.624045490571426</v>
      </c>
      <c r="X119" s="19">
        <v>39.991851809250001</v>
      </c>
      <c r="Y119" s="19">
        <v>19.003974014666667</v>
      </c>
      <c r="Z119" s="19">
        <v>96.402531838800002</v>
      </c>
      <c r="AA119" s="19">
        <v>0</v>
      </c>
      <c r="AB119" s="19">
        <v>0</v>
      </c>
      <c r="AC119" s="19">
        <v>0</v>
      </c>
      <c r="AD119" s="19">
        <v>0</v>
      </c>
      <c r="AF119" s="22">
        <f t="shared" si="13"/>
        <v>12101.764699001998</v>
      </c>
      <c r="AG119" s="22">
        <f t="shared" si="14"/>
        <v>8805.1630042475008</v>
      </c>
      <c r="AH119" s="22">
        <f t="shared" si="15"/>
        <v>20906.927703249501</v>
      </c>
      <c r="AI119" s="22">
        <f t="shared" si="17"/>
        <v>77.046411076929189</v>
      </c>
      <c r="AJ119" s="22">
        <f t="shared" si="18"/>
        <v>57.883993625333389</v>
      </c>
    </row>
    <row r="120" spans="1:36" x14ac:dyDescent="0.25">
      <c r="A120" s="22" t="s">
        <v>255</v>
      </c>
      <c r="C120" s="22">
        <v>50</v>
      </c>
      <c r="D120" s="22">
        <f t="shared" si="10"/>
        <v>53.764999999999993</v>
      </c>
      <c r="E120" s="22">
        <f t="shared" si="11"/>
        <v>1.4307720651536059E-3</v>
      </c>
      <c r="F120" s="22">
        <f t="shared" si="12"/>
        <v>72.897705050456437</v>
      </c>
      <c r="G120" s="26">
        <f t="shared" si="16"/>
        <v>49.384270705205957</v>
      </c>
      <c r="H120" s="21">
        <v>737230.78283564816</v>
      </c>
      <c r="I120" s="20">
        <v>122.23333333432674</v>
      </c>
      <c r="J120" s="19">
        <v>4764.9431682599998</v>
      </c>
      <c r="K120" s="19">
        <v>1969.1961037073172</v>
      </c>
      <c r="L120" s="19">
        <v>5.7017396589999993</v>
      </c>
      <c r="M120" s="19">
        <v>18.770877528857142</v>
      </c>
      <c r="N120" s="19">
        <v>86.827668196499999</v>
      </c>
      <c r="O120" s="19">
        <v>23.191480319333333</v>
      </c>
      <c r="P120" s="19">
        <v>24.8433333324</v>
      </c>
      <c r="Q120" s="19">
        <v>183.139987338</v>
      </c>
      <c r="R120" s="19">
        <v>697.48023170099998</v>
      </c>
      <c r="S120" s="19">
        <v>1196.3322033519999</v>
      </c>
      <c r="T120" s="19">
        <v>543.03468618299996</v>
      </c>
      <c r="U120" s="19">
        <v>21.344629191599999</v>
      </c>
      <c r="V120" s="19">
        <v>258.94524372199999</v>
      </c>
      <c r="W120" s="19">
        <v>33.972462791142853</v>
      </c>
      <c r="X120" s="19">
        <v>39.627892260000003</v>
      </c>
      <c r="Y120" s="19">
        <v>18.666637703999999</v>
      </c>
      <c r="Z120" s="19">
        <v>95.367373397999998</v>
      </c>
      <c r="AA120" s="19">
        <v>0</v>
      </c>
      <c r="AB120" s="19">
        <v>0</v>
      </c>
      <c r="AC120" s="19">
        <v>0</v>
      </c>
      <c r="AD120" s="19">
        <v>0</v>
      </c>
      <c r="AF120" s="22">
        <f t="shared" si="13"/>
        <v>11993.518847178</v>
      </c>
      <c r="AG120" s="22">
        <f t="shared" si="14"/>
        <v>8703.3353756746346</v>
      </c>
      <c r="AH120" s="22">
        <f t="shared" si="15"/>
        <v>20696.854222852635</v>
      </c>
      <c r="AI120" s="22">
        <f t="shared" si="17"/>
        <v>76.977452143433752</v>
      </c>
      <c r="AJ120" s="22">
        <f t="shared" si="18"/>
        <v>57.948511005770328</v>
      </c>
    </row>
    <row r="121" spans="1:36" x14ac:dyDescent="0.25">
      <c r="A121" s="22" t="s">
        <v>256</v>
      </c>
      <c r="C121" s="22">
        <v>50</v>
      </c>
      <c r="D121" s="22">
        <f t="shared" si="10"/>
        <v>53.764999999999993</v>
      </c>
      <c r="E121" s="22">
        <f t="shared" si="11"/>
        <v>1.4307720651536059E-3</v>
      </c>
      <c r="F121" s="22">
        <f t="shared" si="12"/>
        <v>72.897705050456437</v>
      </c>
      <c r="G121" s="26">
        <f t="shared" si="16"/>
        <v>49.384270705205957</v>
      </c>
      <c r="H121" s="21">
        <v>737230.80596064811</v>
      </c>
      <c r="I121" s="20">
        <v>122.7883333330974</v>
      </c>
      <c r="J121" s="19">
        <v>4829.4030146175</v>
      </c>
      <c r="K121" s="19">
        <v>2018.4651102</v>
      </c>
      <c r="L121" s="19">
        <v>5.9449659169999993</v>
      </c>
      <c r="M121" s="19">
        <v>18.770877528857142</v>
      </c>
      <c r="N121" s="19">
        <v>86.996010486000003</v>
      </c>
      <c r="O121" s="19">
        <v>23.23553738</v>
      </c>
      <c r="P121" s="19">
        <v>25.226707967999999</v>
      </c>
      <c r="Q121" s="19">
        <v>183.12356370000001</v>
      </c>
      <c r="R121" s="19">
        <v>700.09862884500001</v>
      </c>
      <c r="S121" s="19">
        <v>1201.1591887679999</v>
      </c>
      <c r="T121" s="19">
        <v>544.93630884000004</v>
      </c>
      <c r="U121" s="19">
        <v>21.459125410799999</v>
      </c>
      <c r="V121" s="19">
        <v>260.64196194300001</v>
      </c>
      <c r="W121" s="19">
        <v>34.088098609714287</v>
      </c>
      <c r="X121" s="19">
        <v>39.8924301435</v>
      </c>
      <c r="Y121" s="19">
        <v>18.992764229999999</v>
      </c>
      <c r="Z121" s="19">
        <v>95.555306741400003</v>
      </c>
      <c r="AA121" s="19">
        <v>0</v>
      </c>
      <c r="AB121" s="19">
        <v>0</v>
      </c>
      <c r="AC121" s="19">
        <v>0</v>
      </c>
      <c r="AD121" s="19">
        <v>0</v>
      </c>
      <c r="AF121" s="22">
        <f t="shared" si="13"/>
        <v>12046.356036858</v>
      </c>
      <c r="AG121" s="22">
        <f t="shared" si="14"/>
        <v>8866.3332350175006</v>
      </c>
      <c r="AH121" s="22">
        <f t="shared" si="15"/>
        <v>20912.689271875501</v>
      </c>
      <c r="AI121" s="22">
        <f t="shared" si="17"/>
        <v>76.906829380799252</v>
      </c>
      <c r="AJ121" s="22">
        <f t="shared" si="18"/>
        <v>57.603093893134925</v>
      </c>
    </row>
    <row r="122" spans="1:36" x14ac:dyDescent="0.25">
      <c r="A122" s="22" t="s">
        <v>257</v>
      </c>
      <c r="C122" s="22">
        <v>50</v>
      </c>
      <c r="D122" s="22">
        <f t="shared" si="10"/>
        <v>53.764999999999993</v>
      </c>
      <c r="E122" s="22">
        <f t="shared" si="11"/>
        <v>1.4307720651536059E-3</v>
      </c>
      <c r="F122" s="22">
        <f t="shared" si="12"/>
        <v>72.897705050456437</v>
      </c>
      <c r="G122" s="26">
        <f t="shared" si="16"/>
        <v>49.384270705205957</v>
      </c>
      <c r="H122" s="21">
        <v>737230.8289930555</v>
      </c>
      <c r="I122" s="20">
        <v>123.34111111052334</v>
      </c>
      <c r="J122" s="19">
        <v>4738.3984633424998</v>
      </c>
      <c r="K122" s="19">
        <v>1981.9268075414634</v>
      </c>
      <c r="L122" s="19">
        <v>5.5637028919999993</v>
      </c>
      <c r="M122" s="19">
        <v>18.450448999714283</v>
      </c>
      <c r="N122" s="19">
        <v>85.440750623249997</v>
      </c>
      <c r="O122" s="19">
        <v>22.828856820000002</v>
      </c>
      <c r="P122" s="19">
        <v>24.992084567999999</v>
      </c>
      <c r="Q122" s="19">
        <v>181.90586825400001</v>
      </c>
      <c r="R122" s="19">
        <v>688.05540972300003</v>
      </c>
      <c r="S122" s="19">
        <v>1185.5911440999998</v>
      </c>
      <c r="T122" s="19">
        <v>535.15075338450004</v>
      </c>
      <c r="U122" s="19">
        <v>21.024133627200001</v>
      </c>
      <c r="V122" s="19">
        <v>255.47203532399999</v>
      </c>
      <c r="W122" s="19">
        <v>33.412383217714286</v>
      </c>
      <c r="X122" s="19">
        <v>39.022857167250002</v>
      </c>
      <c r="Y122" s="19">
        <v>18.397863564666668</v>
      </c>
      <c r="Z122" s="19">
        <v>94.313914331999996</v>
      </c>
      <c r="AA122" s="19">
        <v>0</v>
      </c>
      <c r="AB122" s="19">
        <v>0</v>
      </c>
      <c r="AC122" s="19">
        <v>0</v>
      </c>
      <c r="AD122" s="19">
        <v>0</v>
      </c>
      <c r="AF122" s="22">
        <f t="shared" si="13"/>
        <v>11849.577391278001</v>
      </c>
      <c r="AG122" s="22">
        <f t="shared" si="14"/>
        <v>8702.2520784254266</v>
      </c>
      <c r="AH122" s="22">
        <f t="shared" si="15"/>
        <v>20551.829469703429</v>
      </c>
      <c r="AI122" s="22">
        <f t="shared" si="17"/>
        <v>76.944152488577089</v>
      </c>
      <c r="AJ122" s="22">
        <f t="shared" si="18"/>
        <v>57.657044151451863</v>
      </c>
    </row>
    <row r="123" spans="1:36" x14ac:dyDescent="0.25">
      <c r="A123" s="22" t="s">
        <v>258</v>
      </c>
      <c r="C123" s="22">
        <v>50</v>
      </c>
      <c r="D123" s="22">
        <f t="shared" si="10"/>
        <v>53.764999999999993</v>
      </c>
      <c r="E123" s="22">
        <f t="shared" si="11"/>
        <v>1.4307720651536059E-3</v>
      </c>
      <c r="F123" s="22">
        <f t="shared" si="12"/>
        <v>72.897705050456437</v>
      </c>
      <c r="G123" s="26">
        <f t="shared" si="16"/>
        <v>49.384270705205957</v>
      </c>
      <c r="H123" s="21">
        <v>737230.85197916662</v>
      </c>
      <c r="I123" s="20">
        <v>123.89277777727693</v>
      </c>
      <c r="J123" s="19">
        <v>4684.8163443674994</v>
      </c>
      <c r="K123" s="19">
        <v>1965.5756548195122</v>
      </c>
      <c r="L123" s="19">
        <v>5.5066111979999999</v>
      </c>
      <c r="M123" s="19">
        <v>18.218171833714283</v>
      </c>
      <c r="N123" s="19">
        <v>84.564138944999996</v>
      </c>
      <c r="O123" s="19">
        <v>22.671137756666667</v>
      </c>
      <c r="P123" s="19">
        <v>24.381125234399999</v>
      </c>
      <c r="Q123" s="19">
        <v>180.4253946</v>
      </c>
      <c r="R123" s="19">
        <v>677.94666053399999</v>
      </c>
      <c r="S123" s="19">
        <v>1171.5598827019999</v>
      </c>
      <c r="T123" s="19">
        <v>528.31793341800005</v>
      </c>
      <c r="U123" s="19">
        <v>20.7726173424</v>
      </c>
      <c r="V123" s="19">
        <v>252.26121409499999</v>
      </c>
      <c r="W123" s="19">
        <v>33.043354127142855</v>
      </c>
      <c r="X123" s="19">
        <v>38.752160419500001</v>
      </c>
      <c r="Y123" s="19">
        <v>18.258392988000001</v>
      </c>
      <c r="Z123" s="19">
        <v>93.488978457599998</v>
      </c>
      <c r="AA123" s="19">
        <v>0</v>
      </c>
      <c r="AB123" s="19">
        <v>0</v>
      </c>
      <c r="AC123" s="19">
        <v>0</v>
      </c>
      <c r="AD123" s="19">
        <v>0</v>
      </c>
      <c r="AF123" s="22">
        <f t="shared" si="13"/>
        <v>11707.168026179999</v>
      </c>
      <c r="AG123" s="22">
        <f t="shared" si="14"/>
        <v>8615.9676540065229</v>
      </c>
      <c r="AH123" s="22">
        <f t="shared" si="15"/>
        <v>20323.135680186522</v>
      </c>
      <c r="AI123" s="22">
        <f t="shared" si="17"/>
        <v>76.948358668220521</v>
      </c>
      <c r="AJ123" s="22">
        <f t="shared" si="18"/>
        <v>57.605126543506657</v>
      </c>
    </row>
    <row r="124" spans="1:36" x14ac:dyDescent="0.25">
      <c r="A124" s="22" t="s">
        <v>259</v>
      </c>
      <c r="C124" s="22">
        <v>50</v>
      </c>
      <c r="D124" s="22">
        <f t="shared" si="10"/>
        <v>53.764999999999993</v>
      </c>
      <c r="E124" s="22">
        <f t="shared" si="11"/>
        <v>1.4307720651536059E-3</v>
      </c>
      <c r="F124" s="22">
        <f t="shared" si="12"/>
        <v>72.897705050456437</v>
      </c>
      <c r="G124" s="26">
        <f t="shared" si="16"/>
        <v>49.384270705205957</v>
      </c>
      <c r="H124" s="21">
        <v>737230.87503472227</v>
      </c>
      <c r="I124" s="20">
        <v>124.44611111283302</v>
      </c>
      <c r="J124" s="19">
        <v>4659.7057749824999</v>
      </c>
      <c r="K124" s="19">
        <v>1971.7788686146341</v>
      </c>
      <c r="L124" s="19">
        <v>5.6297884829999996</v>
      </c>
      <c r="M124" s="19">
        <v>17.848472390571427</v>
      </c>
      <c r="N124" s="19">
        <v>82.928520567749999</v>
      </c>
      <c r="O124" s="19">
        <v>22.189638401333333</v>
      </c>
      <c r="P124" s="19">
        <v>23.897331783599999</v>
      </c>
      <c r="Q124" s="19">
        <v>177.25328623199999</v>
      </c>
      <c r="R124" s="19">
        <v>667.51413105300003</v>
      </c>
      <c r="S124" s="19">
        <v>1156.687887454</v>
      </c>
      <c r="T124" s="19">
        <v>518.65614180600005</v>
      </c>
      <c r="U124" s="19">
        <v>20.448837050399998</v>
      </c>
      <c r="V124" s="19">
        <v>248.23859590199999</v>
      </c>
      <c r="W124" s="19">
        <v>32.383392020571428</v>
      </c>
      <c r="X124" s="19">
        <v>38.124836103749999</v>
      </c>
      <c r="Y124" s="19">
        <v>17.918971136</v>
      </c>
      <c r="Z124" s="19">
        <v>91.680266666999998</v>
      </c>
      <c r="AA124" s="19">
        <v>0</v>
      </c>
      <c r="AB124" s="19">
        <v>0</v>
      </c>
      <c r="AC124" s="19">
        <v>0</v>
      </c>
      <c r="AD124" s="19">
        <v>0</v>
      </c>
      <c r="AF124" s="22">
        <f t="shared" si="13"/>
        <v>11519.227644078001</v>
      </c>
      <c r="AG124" s="22">
        <f t="shared" si="14"/>
        <v>8603.2635122117681</v>
      </c>
      <c r="AH124" s="22">
        <f t="shared" si="15"/>
        <v>20122.491156289769</v>
      </c>
      <c r="AI124" s="22">
        <f t="shared" si="17"/>
        <v>76.843295699369733</v>
      </c>
      <c r="AJ124" s="22">
        <f t="shared" si="18"/>
        <v>57.245534633903361</v>
      </c>
    </row>
    <row r="125" spans="1:36" x14ac:dyDescent="0.25">
      <c r="A125" s="22" t="s">
        <v>260</v>
      </c>
      <c r="C125" s="22">
        <v>50</v>
      </c>
      <c r="D125" s="22">
        <f t="shared" si="10"/>
        <v>53.764999999999993</v>
      </c>
      <c r="E125" s="22">
        <f t="shared" si="11"/>
        <v>1.4307720651536059E-3</v>
      </c>
      <c r="F125" s="22">
        <f t="shared" si="12"/>
        <v>72.897705050456437</v>
      </c>
      <c r="G125" s="26">
        <f t="shared" si="16"/>
        <v>49.384270705205957</v>
      </c>
      <c r="H125" s="21">
        <v>737230.89806712966</v>
      </c>
      <c r="I125" s="20">
        <v>124.99888889025897</v>
      </c>
      <c r="J125" s="19">
        <v>4739.9381794049996</v>
      </c>
      <c r="K125" s="19">
        <v>2005.0877613853659</v>
      </c>
      <c r="L125" s="19">
        <v>5.5617476969999995</v>
      </c>
      <c r="M125" s="19">
        <v>18.244650760285712</v>
      </c>
      <c r="N125" s="19">
        <v>84.645084018000006</v>
      </c>
      <c r="O125" s="19">
        <v>22.600750736666669</v>
      </c>
      <c r="P125" s="19">
        <v>24.904100792999998</v>
      </c>
      <c r="Q125" s="19">
        <v>182.43142467000001</v>
      </c>
      <c r="R125" s="19">
        <v>681.021400191</v>
      </c>
      <c r="S125" s="19">
        <v>1181.3084849719999</v>
      </c>
      <c r="T125" s="19">
        <v>529.86527474100001</v>
      </c>
      <c r="U125" s="19">
        <v>20.9194915908</v>
      </c>
      <c r="V125" s="19">
        <v>253.02022079399998</v>
      </c>
      <c r="W125" s="19">
        <v>33.17038593942857</v>
      </c>
      <c r="X125" s="19">
        <v>38.84923585125</v>
      </c>
      <c r="Y125" s="19">
        <v>18.29280442</v>
      </c>
      <c r="Z125" s="19">
        <v>93.782023084199992</v>
      </c>
      <c r="AA125" s="19">
        <v>0</v>
      </c>
      <c r="AB125" s="19">
        <v>0</v>
      </c>
      <c r="AC125" s="19">
        <v>0</v>
      </c>
      <c r="AD125" s="19">
        <v>0</v>
      </c>
      <c r="AF125" s="22">
        <f t="shared" si="13"/>
        <v>11766.713098865999</v>
      </c>
      <c r="AG125" s="22">
        <f t="shared" si="14"/>
        <v>8750.1137021757313</v>
      </c>
      <c r="AH125" s="22">
        <f t="shared" si="15"/>
        <v>20516.826801041731</v>
      </c>
      <c r="AI125" s="22">
        <f t="shared" si="17"/>
        <v>76.897313481418422</v>
      </c>
      <c r="AJ125" s="22">
        <f t="shared" si="18"/>
        <v>57.351525228397172</v>
      </c>
    </row>
    <row r="126" spans="1:36" x14ac:dyDescent="0.25">
      <c r="A126" s="22" t="s">
        <v>261</v>
      </c>
      <c r="C126" s="22">
        <v>50</v>
      </c>
      <c r="D126" s="22">
        <f t="shared" si="10"/>
        <v>53.764999999999993</v>
      </c>
      <c r="E126" s="22">
        <f t="shared" si="11"/>
        <v>1.4307720651536059E-3</v>
      </c>
      <c r="F126" s="22">
        <f t="shared" si="12"/>
        <v>72.897705050456437</v>
      </c>
      <c r="G126" s="26">
        <f t="shared" si="16"/>
        <v>49.384270705205957</v>
      </c>
      <c r="H126" s="21">
        <v>737230.92103009264</v>
      </c>
      <c r="I126" s="20">
        <v>125.55000000167638</v>
      </c>
      <c r="J126" s="19">
        <v>4631.8530446099994</v>
      </c>
      <c r="K126" s="19">
        <v>1985.4499735560976</v>
      </c>
      <c r="L126" s="19">
        <v>5.5617476969999995</v>
      </c>
      <c r="M126" s="19">
        <v>17.579996185714286</v>
      </c>
      <c r="N126" s="19">
        <v>81.806434157249996</v>
      </c>
      <c r="O126" s="19">
        <v>21.958143313333334</v>
      </c>
      <c r="P126" s="19">
        <v>24.230731634999998</v>
      </c>
      <c r="Q126" s="19">
        <v>176.39456458800001</v>
      </c>
      <c r="R126" s="19">
        <v>658.89993292199995</v>
      </c>
      <c r="S126" s="19">
        <v>1146.7946007539999</v>
      </c>
      <c r="T126" s="19">
        <v>512.41867871700003</v>
      </c>
      <c r="U126" s="19">
        <v>20.282254436399999</v>
      </c>
      <c r="V126" s="19">
        <v>245.60103784699999</v>
      </c>
      <c r="W126" s="19">
        <v>32.152790736</v>
      </c>
      <c r="X126" s="19">
        <v>37.662041447249997</v>
      </c>
      <c r="Y126" s="19">
        <v>17.869700221999999</v>
      </c>
      <c r="Z126" s="19">
        <v>91.066961099400004</v>
      </c>
      <c r="AA126" s="19">
        <v>0</v>
      </c>
      <c r="AB126" s="19">
        <v>0</v>
      </c>
      <c r="AC126" s="19">
        <v>0</v>
      </c>
      <c r="AD126" s="19">
        <v>0</v>
      </c>
      <c r="AF126" s="22">
        <f t="shared" si="13"/>
        <v>11407.945765458002</v>
      </c>
      <c r="AG126" s="22">
        <f t="shared" si="14"/>
        <v>8602.7529917221946</v>
      </c>
      <c r="AH126" s="22">
        <f t="shared" si="15"/>
        <v>20010.698757180195</v>
      </c>
      <c r="AI126" s="22">
        <f t="shared" si="17"/>
        <v>76.853116921027024</v>
      </c>
      <c r="AJ126" s="22">
        <f t="shared" si="18"/>
        <v>57.009232430549815</v>
      </c>
    </row>
    <row r="127" spans="1:36" x14ac:dyDescent="0.25">
      <c r="A127" s="22" t="s">
        <v>262</v>
      </c>
      <c r="C127" s="22">
        <v>50</v>
      </c>
      <c r="D127" s="22">
        <f t="shared" si="10"/>
        <v>53.764999999999993</v>
      </c>
      <c r="E127" s="22">
        <f t="shared" si="11"/>
        <v>1.4307720651536059E-3</v>
      </c>
      <c r="F127" s="22">
        <f t="shared" si="12"/>
        <v>72.897705050456437</v>
      </c>
      <c r="G127" s="26">
        <f t="shared" si="16"/>
        <v>49.384270705205957</v>
      </c>
      <c r="H127" s="21">
        <v>737230.94400462962</v>
      </c>
      <c r="I127" s="20">
        <v>126.1013888893649</v>
      </c>
      <c r="J127" s="19">
        <v>4599.0908195924994</v>
      </c>
      <c r="K127" s="19">
        <v>1959.8874680000001</v>
      </c>
      <c r="L127" s="19">
        <v>5.2434419509999994</v>
      </c>
      <c r="M127" s="19">
        <v>17.351741135142856</v>
      </c>
      <c r="N127" s="19">
        <v>80.740364083499998</v>
      </c>
      <c r="O127" s="19">
        <v>21.555112450666666</v>
      </c>
      <c r="P127" s="19">
        <v>23.860495909800001</v>
      </c>
      <c r="Q127" s="19">
        <v>176.23267444199999</v>
      </c>
      <c r="R127" s="19">
        <v>652.65073866299997</v>
      </c>
      <c r="S127" s="19">
        <v>1138.1041500179999</v>
      </c>
      <c r="T127" s="19">
        <v>508.4928426765</v>
      </c>
      <c r="U127" s="19">
        <v>20.103002158799999</v>
      </c>
      <c r="V127" s="19">
        <v>243.86951715499998</v>
      </c>
      <c r="W127" s="19">
        <v>31.778063648571425</v>
      </c>
      <c r="X127" s="19">
        <v>37.458505647750002</v>
      </c>
      <c r="Y127" s="19">
        <v>17.598058463333334</v>
      </c>
      <c r="Z127" s="19">
        <v>89.4687064986</v>
      </c>
      <c r="AA127" s="19">
        <v>0</v>
      </c>
      <c r="AB127" s="19">
        <v>0</v>
      </c>
      <c r="AC127" s="19">
        <v>0</v>
      </c>
      <c r="AD127" s="19">
        <v>0</v>
      </c>
      <c r="AF127" s="22">
        <f t="shared" si="13"/>
        <v>11300.180891603997</v>
      </c>
      <c r="AG127" s="22">
        <f t="shared" si="14"/>
        <v>8518.8657555925001</v>
      </c>
      <c r="AH127" s="22">
        <f t="shared" si="15"/>
        <v>19819.046647196497</v>
      </c>
      <c r="AI127" s="22">
        <f t="shared" si="17"/>
        <v>76.794591074626368</v>
      </c>
      <c r="AJ127" s="22">
        <f t="shared" si="18"/>
        <v>57.016773272504828</v>
      </c>
    </row>
    <row r="128" spans="1:36" x14ac:dyDescent="0.25">
      <c r="A128" s="22" t="s">
        <v>263</v>
      </c>
      <c r="C128" s="22">
        <v>50</v>
      </c>
      <c r="D128" s="22">
        <f t="shared" si="10"/>
        <v>53.764999999999993</v>
      </c>
      <c r="E128" s="22">
        <f t="shared" si="11"/>
        <v>1.4307720651536059E-3</v>
      </c>
      <c r="F128" s="22">
        <f t="shared" si="12"/>
        <v>72.897705050456437</v>
      </c>
      <c r="G128" s="26">
        <f t="shared" si="16"/>
        <v>49.384270705205957</v>
      </c>
      <c r="H128" s="21">
        <v>737230.96695601847</v>
      </c>
      <c r="I128" s="20">
        <v>126.65222222171724</v>
      </c>
      <c r="J128" s="19">
        <v>4594.1344002674996</v>
      </c>
      <c r="K128" s="19">
        <v>1969.6443679268293</v>
      </c>
      <c r="L128" s="19">
        <v>5.2586924719999999</v>
      </c>
      <c r="M128" s="19">
        <v>17.435870382857143</v>
      </c>
      <c r="N128" s="19">
        <v>80.893162572750001</v>
      </c>
      <c r="O128" s="19">
        <v>21.680505623333335</v>
      </c>
      <c r="P128" s="19">
        <v>24.358601388</v>
      </c>
      <c r="Q128" s="19">
        <v>177.44333118599999</v>
      </c>
      <c r="R128" s="19">
        <v>652.44661630500002</v>
      </c>
      <c r="S128" s="19">
        <v>1140.470718046</v>
      </c>
      <c r="T128" s="19">
        <v>507.680459154</v>
      </c>
      <c r="U128" s="19">
        <v>20.1044098992</v>
      </c>
      <c r="V128" s="19">
        <v>243.17776916399998</v>
      </c>
      <c r="W128" s="19">
        <v>31.719072622285712</v>
      </c>
      <c r="X128" s="19">
        <v>37.309813067999997</v>
      </c>
      <c r="Y128" s="19">
        <v>17.530539062666666</v>
      </c>
      <c r="Z128" s="19">
        <v>90.127294382399995</v>
      </c>
      <c r="AA128" s="19">
        <v>0</v>
      </c>
      <c r="AB128" s="19">
        <v>0</v>
      </c>
      <c r="AC128" s="19">
        <v>0</v>
      </c>
      <c r="AD128" s="19">
        <v>0</v>
      </c>
      <c r="AF128" s="22">
        <f t="shared" si="13"/>
        <v>11313.078139902</v>
      </c>
      <c r="AG128" s="22">
        <f t="shared" si="14"/>
        <v>8533.4231361211587</v>
      </c>
      <c r="AH128" s="22">
        <f t="shared" si="15"/>
        <v>19846.501276023158</v>
      </c>
      <c r="AI128" s="22">
        <f t="shared" si="17"/>
        <v>76.851666012196631</v>
      </c>
      <c r="AJ128" s="22">
        <f t="shared" si="18"/>
        <v>57.002884198886441</v>
      </c>
    </row>
    <row r="129" spans="1:36" x14ac:dyDescent="0.25">
      <c r="A129" s="22" t="s">
        <v>264</v>
      </c>
      <c r="C129" s="22">
        <v>50</v>
      </c>
      <c r="D129" s="22">
        <f t="shared" si="10"/>
        <v>53.764999999999993</v>
      </c>
      <c r="E129" s="22">
        <f t="shared" si="11"/>
        <v>1.4307720651536059E-3</v>
      </c>
      <c r="F129" s="22">
        <f t="shared" si="12"/>
        <v>72.897705050456437</v>
      </c>
      <c r="G129" s="26">
        <f t="shared" si="16"/>
        <v>49.384270705205957</v>
      </c>
      <c r="H129" s="21">
        <v>737230.98987268517</v>
      </c>
      <c r="I129" s="20">
        <v>127.2022222224623</v>
      </c>
      <c r="J129" s="19">
        <v>4543.6258478324999</v>
      </c>
      <c r="K129" s="19">
        <v>1961.6919699219513</v>
      </c>
      <c r="L129" s="19">
        <v>5.1452911619999995</v>
      </c>
      <c r="M129" s="19">
        <v>17.052428711999998</v>
      </c>
      <c r="N129" s="19">
        <v>78.911767959749994</v>
      </c>
      <c r="O129" s="19">
        <v>21.192488951333335</v>
      </c>
      <c r="P129" s="19">
        <v>22.966111509000001</v>
      </c>
      <c r="Q129" s="19">
        <v>174.55277089800001</v>
      </c>
      <c r="R129" s="19">
        <v>640.33183704600003</v>
      </c>
      <c r="S129" s="19">
        <v>1123.3369532219999</v>
      </c>
      <c r="T129" s="19">
        <v>498.73720170450002</v>
      </c>
      <c r="U129" s="19">
        <v>19.731358693200001</v>
      </c>
      <c r="V129" s="19">
        <v>238.91583510299998</v>
      </c>
      <c r="W129" s="19">
        <v>31.148937760285712</v>
      </c>
      <c r="X129" s="19">
        <v>36.637030468500001</v>
      </c>
      <c r="Y129" s="19">
        <v>17.107956250000001</v>
      </c>
      <c r="Z129" s="19">
        <v>88.166546628600003</v>
      </c>
      <c r="AA129" s="19">
        <v>0</v>
      </c>
      <c r="AB129" s="19">
        <v>0</v>
      </c>
      <c r="AC129" s="19">
        <v>0</v>
      </c>
      <c r="AD129" s="19">
        <v>0</v>
      </c>
      <c r="AF129" s="22">
        <f t="shared" si="13"/>
        <v>11101.030203449998</v>
      </c>
      <c r="AG129" s="22">
        <f t="shared" si="14"/>
        <v>8467.009787676403</v>
      </c>
      <c r="AH129" s="22">
        <f t="shared" si="15"/>
        <v>19568.039991126403</v>
      </c>
      <c r="AI129" s="22">
        <f t="shared" si="17"/>
        <v>76.780373252032831</v>
      </c>
      <c r="AJ129" s="22">
        <f t="shared" si="18"/>
        <v>56.730414535559149</v>
      </c>
    </row>
    <row r="130" spans="1:36" x14ac:dyDescent="0.25">
      <c r="A130" s="22" t="s">
        <v>265</v>
      </c>
      <c r="C130" s="22">
        <v>50</v>
      </c>
      <c r="D130" s="22">
        <f t="shared" si="10"/>
        <v>53.764999999999993</v>
      </c>
      <c r="E130" s="22">
        <f t="shared" si="11"/>
        <v>1.4307720651536059E-3</v>
      </c>
      <c r="F130" s="22">
        <f t="shared" si="12"/>
        <v>72.897705050456437</v>
      </c>
      <c r="G130" s="26">
        <f t="shared" si="16"/>
        <v>49.384270705205957</v>
      </c>
      <c r="H130" s="21">
        <v>737231.01288194442</v>
      </c>
      <c r="I130" s="20">
        <v>127.75444444455206</v>
      </c>
      <c r="J130" s="19">
        <v>4561.1610141900001</v>
      </c>
      <c r="K130" s="19">
        <v>1969.690148102439</v>
      </c>
      <c r="L130" s="19">
        <v>5.1531119419999998</v>
      </c>
      <c r="M130" s="19">
        <v>17.105721741428571</v>
      </c>
      <c r="N130" s="19">
        <v>79.382481155999997</v>
      </c>
      <c r="O130" s="19">
        <v>21.284774155333334</v>
      </c>
      <c r="P130" s="19">
        <v>23.691567061800001</v>
      </c>
      <c r="Q130" s="19">
        <v>175.96285753199999</v>
      </c>
      <c r="R130" s="19">
        <v>640.99230191699996</v>
      </c>
      <c r="S130" s="19">
        <v>1129.2111410799998</v>
      </c>
      <c r="T130" s="19">
        <v>499.83523921649999</v>
      </c>
      <c r="U130" s="19">
        <v>19.899818294399999</v>
      </c>
      <c r="V130" s="19">
        <v>239.56456880399998</v>
      </c>
      <c r="W130" s="19">
        <v>31.280662040571425</v>
      </c>
      <c r="X130" s="19">
        <v>33.89809555275</v>
      </c>
      <c r="Y130" s="19">
        <v>17.407492124000001</v>
      </c>
      <c r="Z130" s="19">
        <v>88.714392267600005</v>
      </c>
      <c r="AA130" s="19">
        <v>0</v>
      </c>
      <c r="AB130" s="19">
        <v>0</v>
      </c>
      <c r="AC130" s="19">
        <v>0</v>
      </c>
      <c r="AD130" s="19">
        <v>0</v>
      </c>
      <c r="AF130" s="22">
        <f t="shared" si="13"/>
        <v>11129.966307371998</v>
      </c>
      <c r="AG130" s="22">
        <f t="shared" si="14"/>
        <v>8500.5413103948777</v>
      </c>
      <c r="AH130" s="22">
        <f t="shared" si="15"/>
        <v>19630.507617766874</v>
      </c>
      <c r="AI130" s="22">
        <f t="shared" si="17"/>
        <v>76.764935971080774</v>
      </c>
      <c r="AJ130" s="22">
        <f t="shared" si="18"/>
        <v>56.697292418962505</v>
      </c>
    </row>
    <row r="131" spans="1:36" x14ac:dyDescent="0.25">
      <c r="A131" s="22" t="s">
        <v>266</v>
      </c>
      <c r="C131" s="22">
        <v>50</v>
      </c>
      <c r="D131" s="22">
        <f t="shared" si="10"/>
        <v>53.764999999999993</v>
      </c>
      <c r="E131" s="22">
        <f t="shared" si="11"/>
        <v>1.4307720651536059E-3</v>
      </c>
      <c r="F131" s="22">
        <f t="shared" si="12"/>
        <v>72.897705050456437</v>
      </c>
      <c r="G131" s="26">
        <f t="shared" si="16"/>
        <v>49.384270705205957</v>
      </c>
      <c r="H131" s="21">
        <v>737231.03591435181</v>
      </c>
      <c r="I131" s="20">
        <v>128.30722222197801</v>
      </c>
      <c r="J131" s="19">
        <v>4462.02089652</v>
      </c>
      <c r="K131" s="19">
        <v>1955.2598552487805</v>
      </c>
      <c r="L131" s="19">
        <v>5.0107737459999999</v>
      </c>
      <c r="M131" s="19">
        <v>16.613012601428569</v>
      </c>
      <c r="N131" s="19">
        <v>77.235383766750004</v>
      </c>
      <c r="O131" s="19">
        <v>20.755307349333332</v>
      </c>
      <c r="P131" s="19">
        <v>23.158971943800001</v>
      </c>
      <c r="Q131" s="19">
        <v>170.97711028200001</v>
      </c>
      <c r="R131" s="19">
        <v>623.79323357999999</v>
      </c>
      <c r="S131" s="19">
        <v>1100.2640880659999</v>
      </c>
      <c r="T131" s="19">
        <v>484.42224151199997</v>
      </c>
      <c r="U131" s="19">
        <v>19.217064200399999</v>
      </c>
      <c r="V131" s="19">
        <v>232.960702172</v>
      </c>
      <c r="W131" s="19">
        <v>30.364290075428571</v>
      </c>
      <c r="X131" s="19">
        <v>35.787693760499998</v>
      </c>
      <c r="Y131" s="19">
        <v>16.980738228666667</v>
      </c>
      <c r="Z131" s="19">
        <v>86.422121649600001</v>
      </c>
      <c r="AA131" s="19">
        <v>0</v>
      </c>
      <c r="AB131" s="19">
        <v>0</v>
      </c>
      <c r="AC131" s="19">
        <v>0</v>
      </c>
      <c r="AD131" s="19">
        <v>0</v>
      </c>
      <c r="AF131" s="22">
        <f t="shared" si="13"/>
        <v>10849.420069289998</v>
      </c>
      <c r="AG131" s="22">
        <f t="shared" si="14"/>
        <v>8372.5406070175613</v>
      </c>
      <c r="AH131" s="22">
        <f t="shared" si="15"/>
        <v>19221.960676307557</v>
      </c>
      <c r="AI131" s="22">
        <f t="shared" si="17"/>
        <v>76.78685867867911</v>
      </c>
      <c r="AJ131" s="22">
        <f t="shared" si="18"/>
        <v>56.442837710425053</v>
      </c>
    </row>
    <row r="132" spans="1:36" x14ac:dyDescent="0.25">
      <c r="A132" s="22" t="s">
        <v>267</v>
      </c>
      <c r="C132" s="22">
        <v>50</v>
      </c>
      <c r="D132" s="22">
        <f t="shared" si="10"/>
        <v>53.764999999999993</v>
      </c>
      <c r="E132" s="22">
        <f t="shared" si="11"/>
        <v>1.4307720651536059E-3</v>
      </c>
      <c r="F132" s="22">
        <f t="shared" si="12"/>
        <v>72.897705050456437</v>
      </c>
      <c r="G132" s="26">
        <f t="shared" si="16"/>
        <v>49.384270705205957</v>
      </c>
      <c r="H132" s="21">
        <v>737231.05888888892</v>
      </c>
      <c r="I132" s="20">
        <v>128.85861111246049</v>
      </c>
      <c r="J132" s="19">
        <v>4461.0824029199994</v>
      </c>
      <c r="K132" s="19">
        <v>1936.2763424292684</v>
      </c>
      <c r="L132" s="19">
        <v>4.9787085480000002</v>
      </c>
      <c r="M132" s="19">
        <v>16.481288321142856</v>
      </c>
      <c r="N132" s="19">
        <v>76.213892138999995</v>
      </c>
      <c r="O132" s="19">
        <v>20.476887581333333</v>
      </c>
      <c r="P132" s="19">
        <v>22.298842559400001</v>
      </c>
      <c r="Q132" s="19">
        <v>171.52378280400001</v>
      </c>
      <c r="R132" s="19">
        <v>620.24690088900002</v>
      </c>
      <c r="S132" s="19">
        <v>1098.0680130419998</v>
      </c>
      <c r="T132" s="19">
        <v>483.84565450650001</v>
      </c>
      <c r="U132" s="19">
        <v>19.217064200399999</v>
      </c>
      <c r="V132" s="19">
        <v>232.035503898</v>
      </c>
      <c r="W132" s="19">
        <v>30.263402013428568</v>
      </c>
      <c r="X132" s="19">
        <v>32.720872643249997</v>
      </c>
      <c r="Y132" s="19">
        <v>16.574057668666669</v>
      </c>
      <c r="Z132" s="19">
        <v>85.277394080999997</v>
      </c>
      <c r="AA132" s="19">
        <v>0</v>
      </c>
      <c r="AB132" s="19">
        <v>0</v>
      </c>
      <c r="AC132" s="19">
        <v>0</v>
      </c>
      <c r="AD132" s="19">
        <v>0</v>
      </c>
      <c r="AF132" s="22">
        <f t="shared" si="13"/>
        <v>10767.686661665999</v>
      </c>
      <c r="AG132" s="22">
        <f t="shared" si="14"/>
        <v>8333.6350877785371</v>
      </c>
      <c r="AH132" s="22">
        <f t="shared" si="15"/>
        <v>19101.321749444534</v>
      </c>
      <c r="AI132" s="22">
        <f t="shared" si="17"/>
        <v>76.645163819358586</v>
      </c>
      <c r="AJ132" s="22">
        <f t="shared" si="18"/>
        <v>56.371421846653732</v>
      </c>
    </row>
    <row r="133" spans="1:36" x14ac:dyDescent="0.25">
      <c r="A133" s="22" t="s">
        <v>268</v>
      </c>
      <c r="C133" s="22">
        <v>50</v>
      </c>
      <c r="D133" s="22">
        <f t="shared" si="10"/>
        <v>53.764999999999993</v>
      </c>
      <c r="E133" s="22">
        <f t="shared" si="11"/>
        <v>1.4307720651536059E-3</v>
      </c>
      <c r="F133" s="22">
        <f t="shared" si="12"/>
        <v>72.897705050456437</v>
      </c>
      <c r="G133" s="26">
        <f t="shared" si="16"/>
        <v>49.384270705205957</v>
      </c>
      <c r="H133" s="21">
        <v>737231.08177083335</v>
      </c>
      <c r="I133" s="20">
        <v>129.4077777788043</v>
      </c>
      <c r="J133" s="19">
        <v>4393.0298857499993</v>
      </c>
      <c r="K133" s="19">
        <v>1908.7109541902439</v>
      </c>
      <c r="L133" s="19">
        <v>4.926700361</v>
      </c>
      <c r="M133" s="19">
        <v>16.294930306285714</v>
      </c>
      <c r="N133" s="19">
        <v>75.365141989500003</v>
      </c>
      <c r="O133" s="19">
        <v>20.255820199999999</v>
      </c>
      <c r="P133" s="19">
        <v>22.079938927200001</v>
      </c>
      <c r="Q133" s="19">
        <v>169.83214809</v>
      </c>
      <c r="R133" s="19">
        <v>609.54220826400001</v>
      </c>
      <c r="S133" s="19">
        <v>1082.1316096359999</v>
      </c>
      <c r="T133" s="19">
        <v>476.01392541450002</v>
      </c>
      <c r="U133" s="19">
        <v>18.791457352799998</v>
      </c>
      <c r="V133" s="19">
        <v>228.26510585999998</v>
      </c>
      <c r="W133" s="19">
        <v>29.817617553428569</v>
      </c>
      <c r="X133" s="19">
        <v>32.308228738499999</v>
      </c>
      <c r="Y133" s="19">
        <v>16.342041195333334</v>
      </c>
      <c r="Z133" s="19">
        <v>84.509002445999997</v>
      </c>
      <c r="AA133" s="19">
        <v>0</v>
      </c>
      <c r="AB133" s="19">
        <v>0</v>
      </c>
      <c r="AC133" s="19">
        <v>0</v>
      </c>
      <c r="AD133" s="19">
        <v>0</v>
      </c>
      <c r="AF133" s="22">
        <f t="shared" si="13"/>
        <v>10611.920186406001</v>
      </c>
      <c r="AG133" s="22">
        <f t="shared" si="14"/>
        <v>8210.4517941304875</v>
      </c>
      <c r="AH133" s="22">
        <f t="shared" si="15"/>
        <v>18822.371980536489</v>
      </c>
      <c r="AI133" s="22">
        <f t="shared" si="17"/>
        <v>76.660593626070792</v>
      </c>
      <c r="AJ133" s="22">
        <f t="shared" si="18"/>
        <v>56.379292670336078</v>
      </c>
    </row>
    <row r="134" spans="1:36" x14ac:dyDescent="0.25">
      <c r="A134" s="22" t="s">
        <v>269</v>
      </c>
      <c r="C134" s="22">
        <v>50</v>
      </c>
      <c r="D134" s="22">
        <f t="shared" si="10"/>
        <v>53.764999999999993</v>
      </c>
      <c r="E134" s="22">
        <f t="shared" si="11"/>
        <v>1.4307720651536059E-3</v>
      </c>
      <c r="F134" s="22">
        <f t="shared" si="12"/>
        <v>72.897705050456437</v>
      </c>
      <c r="G134" s="26">
        <f t="shared" si="16"/>
        <v>49.384270705205957</v>
      </c>
      <c r="H134" s="21">
        <v>737231.10473379632</v>
      </c>
      <c r="I134" s="20">
        <v>129.95888889022171</v>
      </c>
      <c r="J134" s="19">
        <v>4369.7200509599998</v>
      </c>
      <c r="K134" s="19">
        <v>1915.5360153707318</v>
      </c>
      <c r="L134" s="19">
        <v>4.8207287919999997</v>
      </c>
      <c r="M134" s="19">
        <v>15.936626856857142</v>
      </c>
      <c r="N134" s="19">
        <v>73.720138676250002</v>
      </c>
      <c r="O134" s="19">
        <v>19.842361630666666</v>
      </c>
      <c r="P134" s="19">
        <v>21.810591263999999</v>
      </c>
      <c r="Q134" s="19">
        <v>168.016162974</v>
      </c>
      <c r="R134" s="19">
        <v>601.662381375</v>
      </c>
      <c r="S134" s="19">
        <v>1073.4004908439999</v>
      </c>
      <c r="T134" s="19">
        <v>469.83922408500001</v>
      </c>
      <c r="U134" s="19">
        <v>18.6919770312</v>
      </c>
      <c r="V134" s="19">
        <v>225.55950701899999</v>
      </c>
      <c r="W134" s="19">
        <v>29.438533174285713</v>
      </c>
      <c r="X134" s="19">
        <v>31.915234543499999</v>
      </c>
      <c r="Y134" s="19">
        <v>15.965340292</v>
      </c>
      <c r="Z134" s="19">
        <v>82.936321795799998</v>
      </c>
      <c r="AA134" s="19">
        <v>0</v>
      </c>
      <c r="AB134" s="19">
        <v>0</v>
      </c>
      <c r="AC134" s="19">
        <v>0</v>
      </c>
      <c r="AD134" s="19">
        <v>0</v>
      </c>
      <c r="AF134" s="22">
        <f t="shared" si="13"/>
        <v>10479.088148495999</v>
      </c>
      <c r="AG134" s="22">
        <f t="shared" si="14"/>
        <v>8200.7920817014638</v>
      </c>
      <c r="AH134" s="22">
        <f t="shared" si="15"/>
        <v>18679.880230197465</v>
      </c>
      <c r="AI134" s="22">
        <f t="shared" si="17"/>
        <v>76.607344388129363</v>
      </c>
      <c r="AJ134" s="22">
        <f t="shared" si="18"/>
        <v>56.098261976839382</v>
      </c>
    </row>
    <row r="135" spans="1:36" x14ac:dyDescent="0.25">
      <c r="A135" s="22" t="s">
        <v>270</v>
      </c>
      <c r="C135" s="22">
        <v>50</v>
      </c>
      <c r="D135" s="22">
        <f t="shared" si="10"/>
        <v>53.764999999999993</v>
      </c>
      <c r="E135" s="22">
        <f t="shared" si="11"/>
        <v>1.4307720651536059E-3</v>
      </c>
      <c r="F135" s="22">
        <f t="shared" si="12"/>
        <v>72.897705050456437</v>
      </c>
      <c r="G135" s="26">
        <f t="shared" si="16"/>
        <v>49.384270705205957</v>
      </c>
      <c r="H135" s="21">
        <v>737231.12763888889</v>
      </c>
      <c r="I135" s="20">
        <v>130.5086111119017</v>
      </c>
      <c r="J135" s="19">
        <v>4285.47851919</v>
      </c>
      <c r="K135" s="19">
        <v>1874.4349552097563</v>
      </c>
      <c r="L135" s="19">
        <v>4.7323539779999999</v>
      </c>
      <c r="M135" s="19">
        <v>15.656084305714284</v>
      </c>
      <c r="N135" s="19">
        <v>72.271339181249999</v>
      </c>
      <c r="O135" s="19">
        <v>19.500072159333335</v>
      </c>
      <c r="P135" s="19">
        <v>21.8889554796</v>
      </c>
      <c r="Q135" s="19">
        <v>165.68166014400001</v>
      </c>
      <c r="R135" s="19">
        <v>587.691731022</v>
      </c>
      <c r="S135" s="19">
        <v>1054.3858284299999</v>
      </c>
      <c r="T135" s="19">
        <v>459.690588918</v>
      </c>
      <c r="U135" s="19">
        <v>18.3269030208</v>
      </c>
      <c r="V135" s="19">
        <v>220.63632600899999</v>
      </c>
      <c r="W135" s="19">
        <v>28.772202718285712</v>
      </c>
      <c r="X135" s="19">
        <v>28.102604293500001</v>
      </c>
      <c r="Y135" s="19">
        <v>15.646773853333334</v>
      </c>
      <c r="Z135" s="19">
        <v>81.610699585799992</v>
      </c>
      <c r="AA135" s="19">
        <v>0</v>
      </c>
      <c r="AB135" s="19">
        <v>0</v>
      </c>
      <c r="AC135" s="19">
        <v>0</v>
      </c>
      <c r="AD135" s="19">
        <v>0</v>
      </c>
      <c r="AF135" s="22">
        <f t="shared" si="13"/>
        <v>10252.139279909999</v>
      </c>
      <c r="AG135" s="22">
        <f t="shared" si="14"/>
        <v>8034.3484296095121</v>
      </c>
      <c r="AH135" s="22">
        <f t="shared" si="15"/>
        <v>18286.487709519512</v>
      </c>
      <c r="AI135" s="22">
        <f t="shared" si="17"/>
        <v>76.564780578617714</v>
      </c>
      <c r="AJ135" s="22">
        <f t="shared" si="18"/>
        <v>56.064015368970935</v>
      </c>
    </row>
    <row r="136" spans="1:36" x14ac:dyDescent="0.25">
      <c r="A136" s="22" t="s">
        <v>271</v>
      </c>
      <c r="C136" s="22">
        <v>50</v>
      </c>
      <c r="D136" s="22">
        <f t="shared" si="10"/>
        <v>53.764999999999993</v>
      </c>
      <c r="E136" s="22">
        <f t="shared" si="11"/>
        <v>1.4307720651536059E-3</v>
      </c>
      <c r="F136" s="22">
        <f t="shared" si="12"/>
        <v>72.897705050456437</v>
      </c>
      <c r="G136" s="26">
        <f t="shared" si="16"/>
        <v>49.384270705205957</v>
      </c>
      <c r="H136" s="21">
        <v>737231.15061342588</v>
      </c>
      <c r="I136" s="20">
        <v>131.05999999959022</v>
      </c>
      <c r="J136" s="19">
        <v>4246.8507091724996</v>
      </c>
      <c r="K136" s="19">
        <v>1862.1982957707319</v>
      </c>
      <c r="L136" s="19">
        <v>4.6823009859999996</v>
      </c>
      <c r="M136" s="19">
        <v>15.511623326571428</v>
      </c>
      <c r="N136" s="19">
        <v>71.502947546249999</v>
      </c>
      <c r="O136" s="19">
        <v>19.314198288</v>
      </c>
      <c r="P136" s="19">
        <v>21.848131007999999</v>
      </c>
      <c r="Q136" s="19">
        <v>165.11621775</v>
      </c>
      <c r="R136" s="19">
        <v>580.28467028399996</v>
      </c>
      <c r="S136" s="19">
        <v>1047.9329028519999</v>
      </c>
      <c r="T136" s="19">
        <v>454.54471119750002</v>
      </c>
      <c r="U136" s="19">
        <v>18.156566432399998</v>
      </c>
      <c r="V136" s="19">
        <v>218.11099614699998</v>
      </c>
      <c r="W136" s="19">
        <v>28.382392697999997</v>
      </c>
      <c r="X136" s="19">
        <v>27.841585761000001</v>
      </c>
      <c r="Y136" s="19">
        <v>15.596460168666667</v>
      </c>
      <c r="Z136" s="19">
        <v>81.294661865999998</v>
      </c>
      <c r="AA136" s="19">
        <v>0</v>
      </c>
      <c r="AB136" s="19">
        <v>0</v>
      </c>
      <c r="AC136" s="19">
        <v>0</v>
      </c>
      <c r="AD136" s="19">
        <v>0</v>
      </c>
      <c r="AF136" s="22">
        <f t="shared" si="13"/>
        <v>10162.843960104001</v>
      </c>
      <c r="AG136" s="22">
        <f t="shared" si="14"/>
        <v>7971.2473007139633</v>
      </c>
      <c r="AH136" s="22">
        <f t="shared" si="15"/>
        <v>18134.091260817964</v>
      </c>
      <c r="AI136" s="22">
        <f t="shared" si="17"/>
        <v>76.580846274063916</v>
      </c>
      <c r="AJ136" s="22">
        <f t="shared" si="18"/>
        <v>56.042752922848095</v>
      </c>
    </row>
    <row r="137" spans="1:36" x14ac:dyDescent="0.25">
      <c r="A137" s="22" t="s">
        <v>272</v>
      </c>
      <c r="C137" s="22">
        <v>50</v>
      </c>
      <c r="D137" s="22">
        <f t="shared" si="10"/>
        <v>53.764999999999993</v>
      </c>
      <c r="E137" s="22">
        <f t="shared" si="11"/>
        <v>1.4307720651536059E-3</v>
      </c>
      <c r="F137" s="22">
        <f t="shared" si="12"/>
        <v>72.897705050456437</v>
      </c>
      <c r="G137" s="26">
        <f t="shared" si="16"/>
        <v>49.384270705205957</v>
      </c>
      <c r="H137" s="21">
        <v>737231.17356481485</v>
      </c>
      <c r="I137" s="20">
        <v>131.61083333473653</v>
      </c>
      <c r="J137" s="19">
        <v>4099.2667249874994</v>
      </c>
      <c r="K137" s="19">
        <v>1790.8594296195122</v>
      </c>
      <c r="L137" s="19">
        <v>4.5294047370000001</v>
      </c>
      <c r="M137" s="19">
        <v>14.96126386542857</v>
      </c>
      <c r="N137" s="19">
        <v>68.87575202475</v>
      </c>
      <c r="O137" s="19">
        <v>18.551411545333334</v>
      </c>
      <c r="P137" s="19">
        <v>21.5356126392</v>
      </c>
      <c r="Q137" s="19">
        <v>161.01969318600001</v>
      </c>
      <c r="R137" s="19">
        <v>559.37620599299999</v>
      </c>
      <c r="S137" s="19">
        <v>1020.540620902</v>
      </c>
      <c r="T137" s="19">
        <v>438.69062150100001</v>
      </c>
      <c r="U137" s="19">
        <v>17.551707307200001</v>
      </c>
      <c r="V137" s="19">
        <v>211.14502740099999</v>
      </c>
      <c r="W137" s="19">
        <v>23.999627585999999</v>
      </c>
      <c r="X137" s="19">
        <v>26.915409889500001</v>
      </c>
      <c r="Y137" s="19">
        <v>15.044573793333333</v>
      </c>
      <c r="Z137" s="19">
        <v>78.613385650799998</v>
      </c>
      <c r="AA137" s="19">
        <v>0</v>
      </c>
      <c r="AB137" s="19">
        <v>0</v>
      </c>
      <c r="AC137" s="19">
        <v>0</v>
      </c>
      <c r="AD137" s="19">
        <v>0</v>
      </c>
      <c r="AF137" s="22">
        <f t="shared" si="13"/>
        <v>9820.8709696679998</v>
      </c>
      <c r="AG137" s="22">
        <f t="shared" si="14"/>
        <v>7680.9855842265242</v>
      </c>
      <c r="AH137" s="22">
        <f t="shared" si="15"/>
        <v>17501.856553894526</v>
      </c>
      <c r="AI137" s="22">
        <f t="shared" si="17"/>
        <v>76.578103515107784</v>
      </c>
      <c r="AJ137" s="22">
        <f t="shared" si="18"/>
        <v>56.113309690466259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5"/>
  <sheetViews>
    <sheetView zoomScale="70" zoomScaleNormal="70" workbookViewId="0">
      <selection activeCell="G20" sqref="G20:G245"/>
    </sheetView>
  </sheetViews>
  <sheetFormatPr defaultRowHeight="15" x14ac:dyDescent="0.25"/>
  <sheetData>
    <row r="1" spans="1:36" x14ac:dyDescent="0.25">
      <c r="A1" s="22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 t="s">
        <v>98</v>
      </c>
      <c r="M1" s="22"/>
      <c r="N1" s="22"/>
      <c r="O1" s="22"/>
      <c r="P1" s="22" t="s">
        <v>14</v>
      </c>
      <c r="Q1" s="22"/>
      <c r="R1" s="22">
        <v>1.0752999999999999</v>
      </c>
      <c r="S1" s="22"/>
      <c r="T1" s="1">
        <v>43168</v>
      </c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</row>
    <row r="2" spans="1:36" x14ac:dyDescent="0.25">
      <c r="A2" s="22" t="s">
        <v>43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4">
        <v>0.03</v>
      </c>
      <c r="M2" s="22" t="s">
        <v>79</v>
      </c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pans="1:36" x14ac:dyDescent="0.25">
      <c r="A3" s="22" t="s">
        <v>34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>
        <v>104.3</v>
      </c>
      <c r="M3" s="22" t="s">
        <v>21</v>
      </c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</row>
    <row r="4" spans="1:36" x14ac:dyDescent="0.25">
      <c r="A4" s="22" t="s">
        <v>95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>
        <v>44.9</v>
      </c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36" x14ac:dyDescent="0.25">
      <c r="A5" s="22" t="s">
        <v>63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>
        <v>1.5966953205471284</v>
      </c>
      <c r="M5" s="22" t="s">
        <v>22</v>
      </c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</row>
    <row r="6" spans="1:36" ht="17.25" x14ac:dyDescent="0.25">
      <c r="A6" s="22" t="s">
        <v>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>
        <f>L5</f>
        <v>1.5966953205471284</v>
      </c>
      <c r="M6" s="22" t="s">
        <v>143</v>
      </c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</row>
    <row r="7" spans="1:36" x14ac:dyDescent="0.25">
      <c r="A7" s="22" t="s">
        <v>77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>
        <v>370</v>
      </c>
      <c r="M7" s="22" t="s">
        <v>13</v>
      </c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x14ac:dyDescent="0.25">
      <c r="A8" s="22" t="s">
        <v>78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>
        <v>4.2</v>
      </c>
      <c r="M8" s="22" t="s">
        <v>13</v>
      </c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</row>
    <row r="9" spans="1:36" x14ac:dyDescent="0.25">
      <c r="A9" s="22" t="s">
        <v>131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4">
        <v>3.8300000000000001E-3</v>
      </c>
      <c r="M9" s="22" t="s">
        <v>79</v>
      </c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</row>
    <row r="10" spans="1:36" ht="17.25" x14ac:dyDescent="0.25">
      <c r="A10" s="22" t="s">
        <v>130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4">
        <f>PI()*(L9^2)/4</f>
        <v>1.152092711906083E-5</v>
      </c>
      <c r="M10" s="22" t="s">
        <v>132</v>
      </c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</row>
    <row r="11" spans="1:36" x14ac:dyDescent="0.25">
      <c r="A11" s="22" t="s">
        <v>136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3">
        <v>20</v>
      </c>
      <c r="M11" s="22" t="s">
        <v>13</v>
      </c>
      <c r="N11" s="22"/>
      <c r="O11" s="22"/>
      <c r="P11" s="22"/>
      <c r="Q11" s="22"/>
      <c r="R11" s="22"/>
      <c r="S11" s="22"/>
      <c r="T11" s="22"/>
    </row>
    <row r="12" spans="1:36" x14ac:dyDescent="0.25">
      <c r="A12" s="22" t="s">
        <v>137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3">
        <v>0.5</v>
      </c>
      <c r="M12" s="22"/>
      <c r="N12" s="22"/>
      <c r="O12" s="22"/>
      <c r="P12" s="22"/>
      <c r="Q12" s="22"/>
      <c r="R12" s="22"/>
      <c r="S12" s="22"/>
      <c r="T12" s="22"/>
    </row>
    <row r="13" spans="1:36" ht="18" x14ac:dyDescent="0.35">
      <c r="A13" s="22" t="s">
        <v>138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3">
        <v>1</v>
      </c>
      <c r="M13" s="22"/>
      <c r="N13" s="22"/>
      <c r="O13" s="22"/>
      <c r="P13" s="22"/>
      <c r="Q13" s="22"/>
      <c r="R13" s="22"/>
      <c r="S13" s="22"/>
      <c r="T13" s="22"/>
    </row>
    <row r="14" spans="1:36" x14ac:dyDescent="0.25">
      <c r="A14" s="22" t="s">
        <v>139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3">
        <v>1</v>
      </c>
      <c r="M14" s="22"/>
      <c r="N14" s="22"/>
      <c r="O14" s="22"/>
      <c r="P14" s="22"/>
      <c r="Q14" s="22"/>
      <c r="R14" s="22"/>
      <c r="S14" s="22"/>
      <c r="T14" s="22"/>
    </row>
    <row r="15" spans="1:36" x14ac:dyDescent="0.25">
      <c r="A15" s="22" t="s">
        <v>140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4">
        <v>2.6763904509813683E-4</v>
      </c>
      <c r="M15" s="22" t="s">
        <v>141</v>
      </c>
      <c r="N15" s="22"/>
      <c r="O15" s="22"/>
      <c r="P15" s="22"/>
      <c r="Q15" s="22"/>
      <c r="R15" s="22"/>
      <c r="S15" s="22"/>
      <c r="T15" s="22"/>
    </row>
    <row r="16" spans="1:36" x14ac:dyDescent="0.25">
      <c r="A16" s="22" t="s">
        <v>142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4">
        <v>3.0000000000000001E-5</v>
      </c>
      <c r="M16" s="22" t="s">
        <v>79</v>
      </c>
      <c r="N16" s="22"/>
      <c r="O16" s="22"/>
      <c r="P16" s="22"/>
      <c r="Q16" s="22"/>
      <c r="R16" s="22"/>
      <c r="S16" s="22"/>
      <c r="T16" s="22"/>
    </row>
    <row r="17" spans="1:36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18">
        <v>1</v>
      </c>
      <c r="K17" s="18">
        <v>2</v>
      </c>
      <c r="L17" s="18">
        <v>6</v>
      </c>
      <c r="M17" s="18">
        <v>7</v>
      </c>
      <c r="N17" s="18">
        <v>8</v>
      </c>
      <c r="O17" s="18">
        <v>9</v>
      </c>
      <c r="P17" s="18">
        <v>10</v>
      </c>
      <c r="Q17" s="18">
        <v>1</v>
      </c>
      <c r="R17" s="18">
        <v>2</v>
      </c>
      <c r="S17" s="18">
        <v>3</v>
      </c>
      <c r="T17" s="18">
        <v>4</v>
      </c>
      <c r="U17" s="18">
        <v>5</v>
      </c>
      <c r="V17" s="18">
        <v>6</v>
      </c>
      <c r="W17" s="18">
        <v>7</v>
      </c>
      <c r="X17" s="18">
        <v>8</v>
      </c>
      <c r="Y17" s="18">
        <v>9</v>
      </c>
      <c r="Z17" s="18">
        <v>10</v>
      </c>
      <c r="AA17" s="18">
        <v>11</v>
      </c>
      <c r="AB17" s="18">
        <v>12</v>
      </c>
      <c r="AC17" s="22"/>
      <c r="AD17" s="22"/>
      <c r="AE17" s="22"/>
      <c r="AF17" s="22"/>
      <c r="AG17" s="22"/>
      <c r="AH17" s="22"/>
      <c r="AI17" s="22"/>
      <c r="AJ17" s="22"/>
    </row>
    <row r="18" spans="1:36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pans="1:36" x14ac:dyDescent="0.25">
      <c r="A19" s="22" t="s">
        <v>50</v>
      </c>
      <c r="B19" s="22"/>
      <c r="C19" s="22" t="s">
        <v>1</v>
      </c>
      <c r="D19" s="22" t="s">
        <v>0</v>
      </c>
      <c r="E19" s="22" t="s">
        <v>23</v>
      </c>
      <c r="F19" s="22" t="s">
        <v>24</v>
      </c>
      <c r="G19" s="26" t="s">
        <v>149</v>
      </c>
      <c r="H19" s="22" t="s">
        <v>51</v>
      </c>
      <c r="I19" s="22" t="s">
        <v>52</v>
      </c>
      <c r="J19" s="22" t="s">
        <v>25</v>
      </c>
      <c r="K19" s="22" t="s">
        <v>20</v>
      </c>
      <c r="L19" s="22" t="s">
        <v>53</v>
      </c>
      <c r="M19" s="22" t="s">
        <v>54</v>
      </c>
      <c r="N19" s="22" t="s">
        <v>55</v>
      </c>
      <c r="O19" s="22" t="s">
        <v>56</v>
      </c>
      <c r="P19" s="22" t="s">
        <v>57</v>
      </c>
      <c r="Q19" s="22" t="s">
        <v>15</v>
      </c>
      <c r="R19" s="22" t="s">
        <v>16</v>
      </c>
      <c r="S19" s="22" t="s">
        <v>17</v>
      </c>
      <c r="T19" s="22" t="s">
        <v>18</v>
      </c>
      <c r="U19" s="22" t="s">
        <v>19</v>
      </c>
      <c r="V19" s="22" t="s">
        <v>26</v>
      </c>
      <c r="W19" s="22" t="s">
        <v>27</v>
      </c>
      <c r="X19" s="22" t="s">
        <v>29</v>
      </c>
      <c r="Y19" s="22" t="s">
        <v>30</v>
      </c>
      <c r="Z19" s="22" t="s">
        <v>31</v>
      </c>
      <c r="AA19" s="22" t="s">
        <v>32</v>
      </c>
      <c r="AB19" s="22" t="s">
        <v>33</v>
      </c>
      <c r="AC19" s="22" t="s">
        <v>58</v>
      </c>
      <c r="AD19" s="22" t="s">
        <v>59</v>
      </c>
      <c r="AE19" s="22"/>
      <c r="AF19" s="22" t="s">
        <v>76</v>
      </c>
      <c r="AG19" s="22" t="s">
        <v>105</v>
      </c>
      <c r="AH19" s="22" t="s">
        <v>28</v>
      </c>
      <c r="AI19" s="22" t="s">
        <v>36</v>
      </c>
      <c r="AJ19" s="22" t="s">
        <v>37</v>
      </c>
    </row>
    <row r="20" spans="1:36" x14ac:dyDescent="0.25">
      <c r="A20" s="26" t="s">
        <v>273</v>
      </c>
      <c r="C20" s="26">
        <v>50</v>
      </c>
      <c r="D20" s="26">
        <f t="shared" ref="D20" si="0">C20*$R$1</f>
        <v>53.764999999999993</v>
      </c>
      <c r="E20" s="26">
        <f>(D20*$L$5)/(60*1000)</f>
        <v>1.4307720651536059E-3</v>
      </c>
      <c r="F20" s="26">
        <f>($L$3/1000)/E20</f>
        <v>72.897705050456437</v>
      </c>
      <c r="G20" s="26">
        <f>(E20*3600)/($L$3*0.001)</f>
        <v>49.384270705205957</v>
      </c>
      <c r="H20" s="25">
        <v>737231.56230324076</v>
      </c>
      <c r="I20" s="25">
        <v>0</v>
      </c>
      <c r="J20" s="24">
        <v>4749.9008755274999</v>
      </c>
      <c r="K20" s="24">
        <v>0</v>
      </c>
      <c r="L20" s="23">
        <v>18.477374827999999</v>
      </c>
      <c r="M20" s="23">
        <v>89.861432552571415</v>
      </c>
      <c r="N20" s="23">
        <v>137.06083141574999</v>
      </c>
      <c r="O20" s="23">
        <v>18.321741306</v>
      </c>
      <c r="P20" s="23">
        <v>0</v>
      </c>
      <c r="Q20" s="23">
        <v>64.289157833999994</v>
      </c>
      <c r="R20" s="23">
        <v>785.04285769800003</v>
      </c>
      <c r="S20" s="23">
        <v>646.39998024800002</v>
      </c>
      <c r="T20" s="23">
        <v>739.93885528199996</v>
      </c>
      <c r="U20" s="23">
        <v>34.928385558000002</v>
      </c>
      <c r="V20" s="23">
        <v>260.37840165699998</v>
      </c>
      <c r="W20" s="23">
        <v>48.478892436857137</v>
      </c>
      <c r="X20" s="23">
        <v>18.7153220595</v>
      </c>
      <c r="Y20" s="23">
        <v>39.607558232000002</v>
      </c>
      <c r="Z20" s="23">
        <v>60.506324755800001</v>
      </c>
      <c r="AA20" s="23">
        <v>0</v>
      </c>
      <c r="AB20" s="23">
        <v>0</v>
      </c>
      <c r="AC20" s="23">
        <v>0</v>
      </c>
      <c r="AD20" s="23">
        <v>0</v>
      </c>
      <c r="AF20" s="26">
        <f>($L$17*L20)+($M$17*M20)+($N$17*N20)+($O$17*O20)+($P$17*P20)+($Q$17*Q20)+($R$17*R20)+($S$17*S20)+($T$17*T20)+($U$17*U20)+($V$17*V20)+($W$17*W20)+($X$17*X20)+($Y$17*Y20)+($Z$17*Z20)+($AA$17*AA20)+($AB$17*AB20)</f>
        <v>11722.12526793</v>
      </c>
      <c r="AG20" s="26">
        <f>($J$17*J20)+($K$17*K20)</f>
        <v>4749.9008755274999</v>
      </c>
      <c r="AH20" s="26">
        <f>AF20+AG20</f>
        <v>16472.0261434575</v>
      </c>
      <c r="AI20" s="26">
        <f>((AH20-J20)/AH20)*100</f>
        <v>71.163833555387441</v>
      </c>
      <c r="AJ20" s="26">
        <f>((AH20-((2*K20)+J20))/AH20)*100</f>
        <v>71.163833555387441</v>
      </c>
    </row>
    <row r="21" spans="1:36" x14ac:dyDescent="0.25">
      <c r="A21" s="26" t="s">
        <v>274</v>
      </c>
      <c r="C21" s="26">
        <v>50</v>
      </c>
      <c r="D21" s="26">
        <f t="shared" ref="D21:D84" si="1">C21*$R$1</f>
        <v>53.764999999999993</v>
      </c>
      <c r="E21" s="26">
        <f t="shared" ref="E21:E84" si="2">(D21*$L$5)/(60*1000)</f>
        <v>1.4307720651536059E-3</v>
      </c>
      <c r="F21" s="26">
        <f t="shared" ref="F21:F84" si="3">($L$3/1000)/E21</f>
        <v>72.897705050456437</v>
      </c>
      <c r="G21" s="26">
        <f t="shared" ref="G21:G84" si="4">(E21*3600)/($L$3*0.001)</f>
        <v>49.384270705205957</v>
      </c>
      <c r="H21" s="25">
        <v>737231.58525462961</v>
      </c>
      <c r="I21" s="25">
        <v>0.55083333235234022</v>
      </c>
      <c r="J21" s="24">
        <v>4351.2199958699994</v>
      </c>
      <c r="K21" s="24">
        <v>0</v>
      </c>
      <c r="L21" s="23">
        <v>21.907959975000001</v>
      </c>
      <c r="M21" s="23">
        <v>88.849870522285713</v>
      </c>
      <c r="N21" s="23">
        <v>202.98443451</v>
      </c>
      <c r="O21" s="23">
        <v>70.807777963999996</v>
      </c>
      <c r="P21" s="23">
        <v>20.880309482999998</v>
      </c>
      <c r="Q21" s="23">
        <v>39.102335844000002</v>
      </c>
      <c r="R21" s="23">
        <v>662.78177707500004</v>
      </c>
      <c r="S21" s="23">
        <v>811.17599406799991</v>
      </c>
      <c r="T21" s="23">
        <v>1001.5140317985</v>
      </c>
      <c r="U21" s="23">
        <v>51.770591703599997</v>
      </c>
      <c r="V21" s="23">
        <v>371.71307054199997</v>
      </c>
      <c r="W21" s="23">
        <v>89.520558269999995</v>
      </c>
      <c r="X21" s="23">
        <v>43.27481973375</v>
      </c>
      <c r="Y21" s="23">
        <v>47.611083791333336</v>
      </c>
      <c r="Z21" s="23">
        <v>120.72101262539999</v>
      </c>
      <c r="AA21" s="23">
        <v>0</v>
      </c>
      <c r="AB21" s="23">
        <v>2.1086778074999999</v>
      </c>
      <c r="AC21" s="23">
        <v>0</v>
      </c>
      <c r="AD21" s="23">
        <v>0</v>
      </c>
      <c r="AF21" s="26">
        <f t="shared" ref="AF21:AF84" si="5">($L$17*L21)+($M$17*M21)+($N$17*N21)+($O$17*O21)+($P$17*P21)+($Q$17*Q21)+($R$17*R21)+($S$17*S21)+($T$17*T21)+($U$17*U21)+($V$17*V21)+($W$17*W21)+($X$17*X21)+($Y$17*Y21)+($Z$17*Z21)+($AA$17*AA21)+($AB$17*AB21)</f>
        <v>16150.58328708</v>
      </c>
      <c r="AG21" s="26">
        <f t="shared" ref="AG21:AG84" si="6">($J$17*J21)+($K$17*K21)</f>
        <v>4351.2199958699994</v>
      </c>
      <c r="AH21" s="26">
        <f t="shared" ref="AH21:AH84" si="7">AF21+AG21</f>
        <v>20501.803282950001</v>
      </c>
      <c r="AI21" s="26">
        <f t="shared" ref="AI21:AI84" si="8">((AH21-J21)/AH21)*100</f>
        <v>78.776403539640711</v>
      </c>
      <c r="AJ21" s="26">
        <f t="shared" ref="AJ21:AJ84" si="9">((AH21-((2*K21)+J21))/AH21)*100</f>
        <v>78.776403539640711</v>
      </c>
    </row>
    <row r="22" spans="1:36" x14ac:dyDescent="0.25">
      <c r="A22" s="26" t="s">
        <v>275</v>
      </c>
      <c r="C22" s="26">
        <v>50</v>
      </c>
      <c r="D22" s="26">
        <f t="shared" si="1"/>
        <v>53.764999999999993</v>
      </c>
      <c r="E22" s="26">
        <f t="shared" si="2"/>
        <v>1.4307720651536059E-3</v>
      </c>
      <c r="F22" s="26">
        <f t="shared" si="3"/>
        <v>72.897705050456437</v>
      </c>
      <c r="G22" s="26">
        <f t="shared" si="4"/>
        <v>49.384270705205957</v>
      </c>
      <c r="H22" s="25">
        <v>737231.60840277781</v>
      </c>
      <c r="I22" s="25">
        <v>1.1063888892531395</v>
      </c>
      <c r="J22" s="24">
        <v>4375.3862060699994</v>
      </c>
      <c r="K22" s="24">
        <v>0</v>
      </c>
      <c r="L22" s="23">
        <v>22.720147978</v>
      </c>
      <c r="M22" s="23">
        <v>91.781992669714285</v>
      </c>
      <c r="N22" s="23">
        <v>207.53847470400001</v>
      </c>
      <c r="O22" s="23">
        <v>73.752823019333334</v>
      </c>
      <c r="P22" s="23">
        <v>20.824938360600001</v>
      </c>
      <c r="Q22" s="23">
        <v>38.529854747999998</v>
      </c>
      <c r="R22" s="23">
        <v>656.55135268799995</v>
      </c>
      <c r="S22" s="23">
        <v>820.762706192</v>
      </c>
      <c r="T22" s="23">
        <v>1018.9043182065</v>
      </c>
      <c r="U22" s="23">
        <v>52.774779855600002</v>
      </c>
      <c r="V22" s="23">
        <v>379.02315360799997</v>
      </c>
      <c r="W22" s="23">
        <v>95.419325722285706</v>
      </c>
      <c r="X22" s="23">
        <v>45.028922928</v>
      </c>
      <c r="Y22" s="23">
        <v>48.593895144666668</v>
      </c>
      <c r="Z22" s="23">
        <v>123.102205512</v>
      </c>
      <c r="AA22" s="23">
        <v>0</v>
      </c>
      <c r="AB22" s="23">
        <v>2.3781036785</v>
      </c>
      <c r="AC22" s="23">
        <v>2.0537368279999999</v>
      </c>
      <c r="AD22" s="23">
        <v>0</v>
      </c>
      <c r="AF22" s="26">
        <f t="shared" si="5"/>
        <v>16463.749216463995</v>
      </c>
      <c r="AG22" s="26">
        <f t="shared" si="6"/>
        <v>4375.3862060699994</v>
      </c>
      <c r="AH22" s="26">
        <f t="shared" si="7"/>
        <v>20839.135422533996</v>
      </c>
      <c r="AI22" s="26">
        <f t="shared" si="8"/>
        <v>79.003993604558289</v>
      </c>
      <c r="AJ22" s="26">
        <f t="shared" si="9"/>
        <v>79.003993604558289</v>
      </c>
    </row>
    <row r="23" spans="1:36" x14ac:dyDescent="0.25">
      <c r="A23" s="26" t="s">
        <v>276</v>
      </c>
      <c r="C23" s="26">
        <v>50</v>
      </c>
      <c r="D23" s="26">
        <f t="shared" si="1"/>
        <v>53.764999999999993</v>
      </c>
      <c r="E23" s="26">
        <f t="shared" si="2"/>
        <v>1.4307720651536059E-3</v>
      </c>
      <c r="F23" s="26">
        <f t="shared" si="3"/>
        <v>72.897705050456437</v>
      </c>
      <c r="G23" s="26">
        <f t="shared" si="4"/>
        <v>49.384270705205957</v>
      </c>
      <c r="H23" s="25">
        <v>737231.63149305561</v>
      </c>
      <c r="I23" s="25">
        <v>1.6605555564165115</v>
      </c>
      <c r="J23" s="24">
        <v>4265.3155707524993</v>
      </c>
      <c r="K23" s="24">
        <v>0</v>
      </c>
      <c r="L23" s="23">
        <v>22.319724041999997</v>
      </c>
      <c r="M23" s="23">
        <v>91.028516379428567</v>
      </c>
      <c r="N23" s="23">
        <v>203.63463460725001</v>
      </c>
      <c r="O23" s="23">
        <v>72.990036276666672</v>
      </c>
      <c r="P23" s="23">
        <v>20.149926838799999</v>
      </c>
      <c r="Q23" s="23">
        <v>37.248810984000002</v>
      </c>
      <c r="R23" s="23">
        <v>630.25124266499995</v>
      </c>
      <c r="S23" s="23">
        <v>800.486551964</v>
      </c>
      <c r="T23" s="23">
        <v>997.63160108700004</v>
      </c>
      <c r="U23" s="23">
        <v>51.891657377999998</v>
      </c>
      <c r="V23" s="23">
        <v>372.28398748199999</v>
      </c>
      <c r="W23" s="23">
        <v>90.884725752857136</v>
      </c>
      <c r="X23" s="23">
        <v>41.563828589250001</v>
      </c>
      <c r="Y23" s="23">
        <v>47.727092028000001</v>
      </c>
      <c r="Z23" s="23">
        <v>120.176451714</v>
      </c>
      <c r="AA23" s="23">
        <v>0</v>
      </c>
      <c r="AB23" s="23">
        <v>2.3833827049999998</v>
      </c>
      <c r="AC23" s="23">
        <v>4.1184227479999995</v>
      </c>
      <c r="AD23" s="23">
        <v>0</v>
      </c>
      <c r="AF23" s="26">
        <f t="shared" si="5"/>
        <v>16070.116845816003</v>
      </c>
      <c r="AG23" s="26">
        <f t="shared" si="6"/>
        <v>4265.3155707524993</v>
      </c>
      <c r="AH23" s="26">
        <f t="shared" si="7"/>
        <v>20335.432416568503</v>
      </c>
      <c r="AI23" s="26">
        <f t="shared" si="8"/>
        <v>79.025203480417318</v>
      </c>
      <c r="AJ23" s="26">
        <f t="shared" si="9"/>
        <v>79.025203480417318</v>
      </c>
    </row>
    <row r="24" spans="1:36" x14ac:dyDescent="0.25">
      <c r="A24" s="26" t="s">
        <v>277</v>
      </c>
      <c r="C24" s="26">
        <v>50</v>
      </c>
      <c r="D24" s="26">
        <f t="shared" si="1"/>
        <v>53.764999999999993</v>
      </c>
      <c r="E24" s="26">
        <f t="shared" si="2"/>
        <v>1.4307720651536059E-3</v>
      </c>
      <c r="F24" s="26">
        <f t="shared" si="3"/>
        <v>72.897705050456437</v>
      </c>
      <c r="G24" s="26">
        <f t="shared" si="4"/>
        <v>49.384270705205957</v>
      </c>
      <c r="H24" s="25">
        <v>737231.65474537038</v>
      </c>
      <c r="I24" s="25">
        <v>2.218611110933125</v>
      </c>
      <c r="J24" s="24">
        <v>4249.8656198624994</v>
      </c>
      <c r="K24" s="24">
        <v>0</v>
      </c>
      <c r="L24" s="23">
        <v>22.424913532999998</v>
      </c>
      <c r="M24" s="23">
        <v>91.801097717999994</v>
      </c>
      <c r="N24" s="23">
        <v>203.53726589625001</v>
      </c>
      <c r="O24" s="23">
        <v>73.252553792</v>
      </c>
      <c r="P24" s="23">
        <v>19.8916064754</v>
      </c>
      <c r="Q24" s="23">
        <v>37.049381093999997</v>
      </c>
      <c r="R24" s="23">
        <v>620.10847308300004</v>
      </c>
      <c r="S24" s="23">
        <v>797.518565954</v>
      </c>
      <c r="T24" s="23">
        <v>997.07026460249995</v>
      </c>
      <c r="U24" s="23">
        <v>51.935297330399997</v>
      </c>
      <c r="V24" s="23">
        <v>372.83183312099999</v>
      </c>
      <c r="W24" s="23">
        <v>91.483015422857136</v>
      </c>
      <c r="X24" s="23">
        <v>44.919823047000001</v>
      </c>
      <c r="Y24" s="23">
        <v>47.729698954666667</v>
      </c>
      <c r="Z24" s="23">
        <v>119.9045231934</v>
      </c>
      <c r="AA24" s="23">
        <v>0</v>
      </c>
      <c r="AB24" s="23">
        <v>2.4256149169999999</v>
      </c>
      <c r="AC24" s="23">
        <v>4.3305614055000001</v>
      </c>
      <c r="AD24" s="23">
        <v>0</v>
      </c>
      <c r="AF24" s="26">
        <f t="shared" si="5"/>
        <v>16075.874504052001</v>
      </c>
      <c r="AG24" s="26">
        <f t="shared" si="6"/>
        <v>4249.8656198624994</v>
      </c>
      <c r="AH24" s="26">
        <f t="shared" si="7"/>
        <v>20325.7401239145</v>
      </c>
      <c r="AI24" s="26">
        <f t="shared" si="8"/>
        <v>79.091213436984432</v>
      </c>
      <c r="AJ24" s="26">
        <f t="shared" si="9"/>
        <v>79.091213436984432</v>
      </c>
    </row>
    <row r="25" spans="1:36" x14ac:dyDescent="0.25">
      <c r="A25" s="26" t="s">
        <v>278</v>
      </c>
      <c r="C25" s="26">
        <v>50</v>
      </c>
      <c r="D25" s="26">
        <f t="shared" si="1"/>
        <v>53.764999999999993</v>
      </c>
      <c r="E25" s="26">
        <f t="shared" si="2"/>
        <v>1.4307720651536059E-3</v>
      </c>
      <c r="F25" s="26">
        <f t="shared" si="3"/>
        <v>72.897705050456437</v>
      </c>
      <c r="G25" s="26">
        <f t="shared" si="4"/>
        <v>49.384270705205957</v>
      </c>
      <c r="H25" s="25">
        <v>737231.67787037033</v>
      </c>
      <c r="I25" s="25">
        <v>2.7736111097037792</v>
      </c>
      <c r="J25" s="24">
        <v>4206.3811054649996</v>
      </c>
      <c r="K25" s="24">
        <v>0</v>
      </c>
      <c r="L25" s="23">
        <v>22.335756641</v>
      </c>
      <c r="M25" s="23">
        <v>91.436425919142849</v>
      </c>
      <c r="N25" s="23">
        <v>201.743276724</v>
      </c>
      <c r="O25" s="23">
        <v>72.720219366666669</v>
      </c>
      <c r="P25" s="23">
        <v>19.541782986000001</v>
      </c>
      <c r="Q25" s="23">
        <v>36.591865464000001</v>
      </c>
      <c r="R25" s="23">
        <v>611.50952547300005</v>
      </c>
      <c r="S25" s="23">
        <v>790.59404734199995</v>
      </c>
      <c r="T25" s="23">
        <v>991.19353499099998</v>
      </c>
      <c r="U25" s="23">
        <v>51.675803850000001</v>
      </c>
      <c r="V25" s="23">
        <v>371.26142049699996</v>
      </c>
      <c r="W25" s="23">
        <v>91.897628488285704</v>
      </c>
      <c r="X25" s="23">
        <v>44.900759895749999</v>
      </c>
      <c r="Y25" s="23">
        <v>47.358733290000004</v>
      </c>
      <c r="Z25" s="23">
        <v>117.9074088126</v>
      </c>
      <c r="AA25" s="23">
        <v>0</v>
      </c>
      <c r="AB25" s="23">
        <v>2.4222910854999999</v>
      </c>
      <c r="AC25" s="23">
        <v>4.3495267970000002</v>
      </c>
      <c r="AD25" s="23">
        <v>0</v>
      </c>
      <c r="AF25" s="26">
        <f t="shared" si="5"/>
        <v>15956.889939209999</v>
      </c>
      <c r="AG25" s="26">
        <f t="shared" si="6"/>
        <v>4206.3811054649996</v>
      </c>
      <c r="AH25" s="26">
        <f t="shared" si="7"/>
        <v>20163.271044674999</v>
      </c>
      <c r="AI25" s="26">
        <f t="shared" si="8"/>
        <v>79.138399240157611</v>
      </c>
      <c r="AJ25" s="26">
        <f t="shared" si="9"/>
        <v>79.138399240157611</v>
      </c>
    </row>
    <row r="26" spans="1:36" x14ac:dyDescent="0.25">
      <c r="A26" s="26" t="s">
        <v>279</v>
      </c>
      <c r="C26" s="26">
        <v>50</v>
      </c>
      <c r="D26" s="26">
        <f t="shared" si="1"/>
        <v>53.764999999999993</v>
      </c>
      <c r="E26" s="26">
        <f t="shared" si="2"/>
        <v>1.4307720651536059E-3</v>
      </c>
      <c r="F26" s="26">
        <f t="shared" si="3"/>
        <v>72.897705050456437</v>
      </c>
      <c r="G26" s="26">
        <f t="shared" si="4"/>
        <v>49.384270705205957</v>
      </c>
      <c r="H26" s="25">
        <v>737231.70108796295</v>
      </c>
      <c r="I26" s="25">
        <v>3.3308333326131105</v>
      </c>
      <c r="J26" s="24">
        <v>4254.9774771899993</v>
      </c>
      <c r="K26" s="24">
        <v>0</v>
      </c>
      <c r="L26" s="23">
        <v>23.171406983999997</v>
      </c>
      <c r="M26" s="23">
        <v>93.195766242857133</v>
      </c>
      <c r="N26" s="23">
        <v>205.06290455474999</v>
      </c>
      <c r="O26" s="23">
        <v>74.074778462666671</v>
      </c>
      <c r="P26" s="23">
        <v>19.683026272799999</v>
      </c>
      <c r="Q26" s="23">
        <v>37.070497199999998</v>
      </c>
      <c r="R26" s="23">
        <v>615.64241666400005</v>
      </c>
      <c r="S26" s="23">
        <v>799.77564306199997</v>
      </c>
      <c r="T26" s="23">
        <v>1004.9207635665</v>
      </c>
      <c r="U26" s="23">
        <v>52.702046601599996</v>
      </c>
      <c r="V26" s="23">
        <v>377.12309510699998</v>
      </c>
      <c r="W26" s="23">
        <v>97.121350901142847</v>
      </c>
      <c r="X26" s="23">
        <v>45.648328704000001</v>
      </c>
      <c r="Y26" s="23">
        <v>48.101968082666666</v>
      </c>
      <c r="Z26" s="23">
        <v>119.94886701599999</v>
      </c>
      <c r="AA26" s="23">
        <v>0</v>
      </c>
      <c r="AB26" s="23">
        <v>2.4703888825</v>
      </c>
      <c r="AC26" s="23">
        <v>4.5049647994999997</v>
      </c>
      <c r="AD26" s="23">
        <v>0</v>
      </c>
      <c r="AF26" s="26">
        <f t="shared" si="5"/>
        <v>16216.106563998001</v>
      </c>
      <c r="AG26" s="26">
        <f t="shared" si="6"/>
        <v>4254.9774771899993</v>
      </c>
      <c r="AH26" s="26">
        <f t="shared" si="7"/>
        <v>20471.084041187998</v>
      </c>
      <c r="AI26" s="26">
        <f t="shared" si="8"/>
        <v>79.214693913478413</v>
      </c>
      <c r="AJ26" s="26">
        <f t="shared" si="9"/>
        <v>79.214693913478413</v>
      </c>
    </row>
    <row r="27" spans="1:36" x14ac:dyDescent="0.25">
      <c r="A27" s="26" t="s">
        <v>280</v>
      </c>
      <c r="C27" s="26">
        <v>50</v>
      </c>
      <c r="D27" s="26">
        <f t="shared" si="1"/>
        <v>53.764999999999993</v>
      </c>
      <c r="E27" s="26">
        <f t="shared" si="2"/>
        <v>1.4307720651536059E-3</v>
      </c>
      <c r="F27" s="26">
        <f t="shared" si="3"/>
        <v>72.897705050456437</v>
      </c>
      <c r="G27" s="26">
        <f t="shared" si="4"/>
        <v>49.384270705205957</v>
      </c>
      <c r="H27" s="25">
        <v>737231.72423611116</v>
      </c>
      <c r="I27" s="25">
        <v>3.8863888895139098</v>
      </c>
      <c r="J27" s="24">
        <v>4175.4196150424996</v>
      </c>
      <c r="K27" s="24">
        <v>0</v>
      </c>
      <c r="L27" s="23">
        <v>22.090966226999999</v>
      </c>
      <c r="M27" s="23">
        <v>91.409276639999987</v>
      </c>
      <c r="N27" s="23">
        <v>200.85669355125</v>
      </c>
      <c r="O27" s="23">
        <v>72.513490082000004</v>
      </c>
      <c r="P27" s="23">
        <v>19.256011684800001</v>
      </c>
      <c r="Q27" s="23">
        <v>36.352549596000003</v>
      </c>
      <c r="R27" s="23">
        <v>602.37211716000002</v>
      </c>
      <c r="S27" s="23">
        <v>786.84789372199998</v>
      </c>
      <c r="T27" s="23">
        <v>986.46118101299999</v>
      </c>
      <c r="U27" s="23">
        <v>51.367039455600001</v>
      </c>
      <c r="V27" s="23">
        <v>368.340750206</v>
      </c>
      <c r="W27" s="23">
        <v>90.335036644285708</v>
      </c>
      <c r="X27" s="23">
        <v>41.598435540750003</v>
      </c>
      <c r="Y27" s="23">
        <v>47.025568061999998</v>
      </c>
      <c r="Z27" s="23">
        <v>117.169752843</v>
      </c>
      <c r="AA27" s="23">
        <v>0</v>
      </c>
      <c r="AB27" s="23">
        <v>2.4410609575</v>
      </c>
      <c r="AC27" s="23">
        <v>4.4341867404999995</v>
      </c>
      <c r="AD27" s="23">
        <v>0</v>
      </c>
      <c r="AF27" s="26">
        <f t="shared" si="5"/>
        <v>15828.163810800001</v>
      </c>
      <c r="AG27" s="26">
        <f t="shared" si="6"/>
        <v>4175.4196150424996</v>
      </c>
      <c r="AH27" s="26">
        <f t="shared" si="7"/>
        <v>20003.583425842502</v>
      </c>
      <c r="AI27" s="26">
        <f t="shared" si="8"/>
        <v>79.126641831341573</v>
      </c>
      <c r="AJ27" s="26">
        <f t="shared" si="9"/>
        <v>79.126641831341573</v>
      </c>
    </row>
    <row r="28" spans="1:36" x14ac:dyDescent="0.25">
      <c r="A28" s="26" t="s">
        <v>281</v>
      </c>
      <c r="C28" s="26">
        <v>50</v>
      </c>
      <c r="D28" s="26">
        <f t="shared" si="1"/>
        <v>53.764999999999993</v>
      </c>
      <c r="E28" s="26">
        <f t="shared" si="2"/>
        <v>1.4307720651536059E-3</v>
      </c>
      <c r="F28" s="26">
        <f t="shared" si="3"/>
        <v>72.897705050456437</v>
      </c>
      <c r="G28" s="26">
        <f t="shared" si="4"/>
        <v>49.384270705205957</v>
      </c>
      <c r="H28" s="25">
        <v>737231.74748842593</v>
      </c>
      <c r="I28" s="25">
        <v>4.4444444440305233</v>
      </c>
      <c r="J28" s="24">
        <v>4159.8230245274999</v>
      </c>
      <c r="K28" s="24">
        <v>0</v>
      </c>
      <c r="L28" s="23">
        <v>22.136326750999999</v>
      </c>
      <c r="M28" s="23">
        <v>91.034214376285703</v>
      </c>
      <c r="N28" s="23">
        <v>199.5231528015</v>
      </c>
      <c r="O28" s="23">
        <v>71.994450982666663</v>
      </c>
      <c r="P28" s="23">
        <v>19.043208261</v>
      </c>
      <c r="Q28" s="23">
        <v>36.223506725999997</v>
      </c>
      <c r="R28" s="23">
        <v>598.17001206600003</v>
      </c>
      <c r="S28" s="23">
        <v>782.58322238799997</v>
      </c>
      <c r="T28" s="23">
        <v>984.61410829650004</v>
      </c>
      <c r="U28" s="23">
        <v>51.531745082400001</v>
      </c>
      <c r="V28" s="23">
        <v>369.31130900400001</v>
      </c>
      <c r="W28" s="23">
        <v>91.409276639999987</v>
      </c>
      <c r="X28" s="23">
        <v>41.5957960275</v>
      </c>
      <c r="Y28" s="23">
        <v>46.637918066666664</v>
      </c>
      <c r="Z28" s="23">
        <v>115.6339080666</v>
      </c>
      <c r="AA28" s="23">
        <v>0</v>
      </c>
      <c r="AB28" s="23">
        <v>2.403716733</v>
      </c>
      <c r="AC28" s="23">
        <v>4.4727040819999999</v>
      </c>
      <c r="AD28" s="23">
        <v>0</v>
      </c>
      <c r="AF28" s="26">
        <f t="shared" si="5"/>
        <v>15774.477284412</v>
      </c>
      <c r="AG28" s="26">
        <f t="shared" si="6"/>
        <v>4159.8230245274999</v>
      </c>
      <c r="AH28" s="26">
        <f t="shared" si="7"/>
        <v>19934.300308939499</v>
      </c>
      <c r="AI28" s="26">
        <f t="shared" si="8"/>
        <v>79.13233491991673</v>
      </c>
      <c r="AJ28" s="26">
        <f t="shared" si="9"/>
        <v>79.13233491991673</v>
      </c>
    </row>
    <row r="29" spans="1:36" x14ac:dyDescent="0.25">
      <c r="A29" s="26" t="s">
        <v>282</v>
      </c>
      <c r="C29" s="26">
        <v>50</v>
      </c>
      <c r="D29" s="26">
        <f t="shared" si="1"/>
        <v>53.764999999999993</v>
      </c>
      <c r="E29" s="26">
        <f t="shared" si="2"/>
        <v>1.4307720651536059E-3</v>
      </c>
      <c r="F29" s="26">
        <f t="shared" si="3"/>
        <v>72.897705050456437</v>
      </c>
      <c r="G29" s="26">
        <f t="shared" si="4"/>
        <v>49.384270705205957</v>
      </c>
      <c r="H29" s="25">
        <v>737231.77085648151</v>
      </c>
      <c r="I29" s="25">
        <v>5.0052777780219913</v>
      </c>
      <c r="J29" s="24">
        <v>4171.7360276624995</v>
      </c>
      <c r="K29" s="24">
        <v>0</v>
      </c>
      <c r="L29" s="23">
        <v>22.135544672999998</v>
      </c>
      <c r="M29" s="23">
        <v>91.619767347428564</v>
      </c>
      <c r="N29" s="23">
        <v>200.00852996025</v>
      </c>
      <c r="O29" s="23">
        <v>72.526264022666666</v>
      </c>
      <c r="P29" s="23">
        <v>19.090836811199999</v>
      </c>
      <c r="Q29" s="23">
        <v>36.390089340000003</v>
      </c>
      <c r="R29" s="23">
        <v>594.367939869</v>
      </c>
      <c r="S29" s="23">
        <v>781.87387764199991</v>
      </c>
      <c r="T29" s="23">
        <v>985.36490317649998</v>
      </c>
      <c r="U29" s="23">
        <v>51.504059521199999</v>
      </c>
      <c r="V29" s="23">
        <v>370.128189475</v>
      </c>
      <c r="W29" s="23">
        <v>91.737749399999998</v>
      </c>
      <c r="X29" s="23">
        <v>44.879643789749998</v>
      </c>
      <c r="Y29" s="23">
        <v>46.799026134666668</v>
      </c>
      <c r="Z29" s="23">
        <v>116.54354298839999</v>
      </c>
      <c r="AA29" s="23">
        <v>0</v>
      </c>
      <c r="AB29" s="23">
        <v>2.4631546609999999</v>
      </c>
      <c r="AC29" s="23">
        <v>4.5995962375000001</v>
      </c>
      <c r="AD29" s="23">
        <v>0</v>
      </c>
      <c r="AF29" s="26">
        <f t="shared" si="5"/>
        <v>15825.747189779997</v>
      </c>
      <c r="AG29" s="26">
        <f t="shared" si="6"/>
        <v>4171.7360276624995</v>
      </c>
      <c r="AH29" s="26">
        <f t="shared" si="7"/>
        <v>19997.483217442496</v>
      </c>
      <c r="AI29" s="26">
        <f t="shared" si="8"/>
        <v>79.138694693221353</v>
      </c>
      <c r="AJ29" s="26">
        <f t="shared" si="9"/>
        <v>79.138694693221353</v>
      </c>
    </row>
    <row r="30" spans="1:36" x14ac:dyDescent="0.25">
      <c r="A30" s="26" t="s">
        <v>283</v>
      </c>
      <c r="C30" s="26">
        <v>50</v>
      </c>
      <c r="D30" s="26">
        <f t="shared" si="1"/>
        <v>53.764999999999993</v>
      </c>
      <c r="E30" s="26">
        <f t="shared" si="2"/>
        <v>1.4307720651536059E-3</v>
      </c>
      <c r="F30" s="26">
        <f t="shared" si="3"/>
        <v>72.897705050456437</v>
      </c>
      <c r="G30" s="26">
        <f t="shared" si="4"/>
        <v>49.384270705205957</v>
      </c>
      <c r="H30" s="25">
        <v>737231.79402777774</v>
      </c>
      <c r="I30" s="25">
        <v>5.5613888874650002</v>
      </c>
      <c r="J30" s="24">
        <v>4132.1638584599996</v>
      </c>
      <c r="K30" s="24">
        <v>0</v>
      </c>
      <c r="L30" s="23">
        <v>22.126159736999998</v>
      </c>
      <c r="M30" s="23">
        <v>91.663675440857133</v>
      </c>
      <c r="N30" s="23">
        <v>199.53840332249999</v>
      </c>
      <c r="O30" s="23">
        <v>72.399567386666675</v>
      </c>
      <c r="P30" s="23">
        <v>18.775972208399999</v>
      </c>
      <c r="Q30" s="23">
        <v>36.270431406</v>
      </c>
      <c r="R30" s="23">
        <v>591.71786856599999</v>
      </c>
      <c r="S30" s="23">
        <v>779.49870675599993</v>
      </c>
      <c r="T30" s="23">
        <v>978.98666604749997</v>
      </c>
      <c r="U30" s="23">
        <v>51.246443028000002</v>
      </c>
      <c r="V30" s="23">
        <v>367.04758423300001</v>
      </c>
      <c r="W30" s="23">
        <v>91.046280722571424</v>
      </c>
      <c r="X30" s="23">
        <v>44.681680296000003</v>
      </c>
      <c r="Y30" s="23">
        <v>46.725771495333333</v>
      </c>
      <c r="Z30" s="23">
        <v>115.778436081</v>
      </c>
      <c r="AA30" s="23">
        <v>0</v>
      </c>
      <c r="AB30" s="23">
        <v>2.420140371</v>
      </c>
      <c r="AC30" s="23">
        <v>4.4517834955</v>
      </c>
      <c r="AD30" s="23">
        <v>0</v>
      </c>
      <c r="AF30" s="26">
        <f t="shared" si="5"/>
        <v>15744.867811331998</v>
      </c>
      <c r="AG30" s="26">
        <f t="shared" si="6"/>
        <v>4132.1638584599996</v>
      </c>
      <c r="AH30" s="26">
        <f t="shared" si="7"/>
        <v>19877.031669791999</v>
      </c>
      <c r="AI30" s="26">
        <f t="shared" si="8"/>
        <v>79.211363511887782</v>
      </c>
      <c r="AJ30" s="26">
        <f t="shared" si="9"/>
        <v>79.211363511887782</v>
      </c>
    </row>
    <row r="31" spans="1:36" x14ac:dyDescent="0.25">
      <c r="A31" s="26" t="s">
        <v>284</v>
      </c>
      <c r="C31" s="26">
        <v>50</v>
      </c>
      <c r="D31" s="26">
        <f t="shared" si="1"/>
        <v>53.764999999999993</v>
      </c>
      <c r="E31" s="26">
        <f t="shared" si="2"/>
        <v>1.4307720651536059E-3</v>
      </c>
      <c r="F31" s="26">
        <f t="shared" si="3"/>
        <v>72.897705050456437</v>
      </c>
      <c r="G31" s="26">
        <f t="shared" si="4"/>
        <v>49.384270705205957</v>
      </c>
      <c r="H31" s="25">
        <v>737231.8170949074</v>
      </c>
      <c r="I31" s="25">
        <v>6.1149999992921948</v>
      </c>
      <c r="J31" s="24">
        <v>4149.4438718699994</v>
      </c>
      <c r="K31" s="24">
        <v>0</v>
      </c>
      <c r="L31" s="23">
        <v>22.211406238999999</v>
      </c>
      <c r="M31" s="23">
        <v>91.500109413428561</v>
      </c>
      <c r="N31" s="23">
        <v>200.088008637</v>
      </c>
      <c r="O31" s="23">
        <v>72.509318999333331</v>
      </c>
      <c r="P31" s="23">
        <v>18.851755566599998</v>
      </c>
      <c r="Q31" s="23">
        <v>36.542594549999997</v>
      </c>
      <c r="R31" s="23">
        <v>599.20118190899996</v>
      </c>
      <c r="S31" s="23">
        <v>785.508194108</v>
      </c>
      <c r="T31" s="23">
        <v>989.10597328949996</v>
      </c>
      <c r="U31" s="23">
        <v>51.813762409199995</v>
      </c>
      <c r="V31" s="23">
        <v>371.44364467099996</v>
      </c>
      <c r="W31" s="23">
        <v>91.986115027714277</v>
      </c>
      <c r="X31" s="23">
        <v>45.055318060499999</v>
      </c>
      <c r="Y31" s="23">
        <v>46.841779731999999</v>
      </c>
      <c r="Z31" s="23">
        <v>115.4222777598</v>
      </c>
      <c r="AA31" s="23">
        <v>0</v>
      </c>
      <c r="AB31" s="23">
        <v>2.4391057624999997</v>
      </c>
      <c r="AC31" s="23">
        <v>4.4146347905000001</v>
      </c>
      <c r="AD31" s="23">
        <v>0</v>
      </c>
      <c r="AF31" s="26">
        <f t="shared" si="5"/>
        <v>15860.612227020001</v>
      </c>
      <c r="AG31" s="26">
        <f t="shared" si="6"/>
        <v>4149.4438718699994</v>
      </c>
      <c r="AH31" s="26">
        <f t="shared" si="7"/>
        <v>20010.05609889</v>
      </c>
      <c r="AI31" s="26">
        <f t="shared" si="8"/>
        <v>79.263207202601606</v>
      </c>
      <c r="AJ31" s="26">
        <f t="shared" si="9"/>
        <v>79.263207202601606</v>
      </c>
    </row>
    <row r="32" spans="1:36" x14ac:dyDescent="0.25">
      <c r="A32" s="26" t="s">
        <v>285</v>
      </c>
      <c r="C32" s="26">
        <v>50</v>
      </c>
      <c r="D32" s="26">
        <f t="shared" si="1"/>
        <v>53.764999999999993</v>
      </c>
      <c r="E32" s="26">
        <f t="shared" si="2"/>
        <v>1.4307720651536059E-3</v>
      </c>
      <c r="F32" s="26">
        <f t="shared" si="3"/>
        <v>72.897705050456437</v>
      </c>
      <c r="G32" s="26">
        <f t="shared" si="4"/>
        <v>49.384270705205957</v>
      </c>
      <c r="H32" s="25">
        <v>737231.84009259264</v>
      </c>
      <c r="I32" s="25">
        <v>6.6669444451108575</v>
      </c>
      <c r="J32" s="24">
        <v>4110.6430270949995</v>
      </c>
      <c r="K32" s="24">
        <v>0</v>
      </c>
      <c r="L32" s="23">
        <v>22.203194419999999</v>
      </c>
      <c r="M32" s="23">
        <v>90.585413329714285</v>
      </c>
      <c r="N32" s="23">
        <v>198.80315224275</v>
      </c>
      <c r="O32" s="23">
        <v>72.320577508666673</v>
      </c>
      <c r="P32" s="23">
        <v>18.849643955999998</v>
      </c>
      <c r="Q32" s="23">
        <v>36.521478444000003</v>
      </c>
      <c r="R32" s="23">
        <v>598.24743778799996</v>
      </c>
      <c r="S32" s="23">
        <v>781.40697707599998</v>
      </c>
      <c r="T32" s="23">
        <v>985.16723296199996</v>
      </c>
      <c r="U32" s="23">
        <v>51.753698818799997</v>
      </c>
      <c r="V32" s="23">
        <v>370.00853154099997</v>
      </c>
      <c r="W32" s="23">
        <v>91.941871757999991</v>
      </c>
      <c r="X32" s="23">
        <v>45.100189785749997</v>
      </c>
      <c r="Y32" s="23">
        <v>46.487237705333335</v>
      </c>
      <c r="Z32" s="23">
        <v>114.75008171879999</v>
      </c>
      <c r="AA32" s="23">
        <v>0</v>
      </c>
      <c r="AB32" s="23">
        <v>2.4443847889999999</v>
      </c>
      <c r="AC32" s="23">
        <v>4.4103333615000002</v>
      </c>
      <c r="AD32" s="23">
        <v>0</v>
      </c>
      <c r="AF32" s="26">
        <f t="shared" si="5"/>
        <v>15793.46300994</v>
      </c>
      <c r="AG32" s="26">
        <f t="shared" si="6"/>
        <v>4110.6430270949995</v>
      </c>
      <c r="AH32" s="26">
        <f t="shared" si="7"/>
        <v>19904.106037034999</v>
      </c>
      <c r="AI32" s="26">
        <f t="shared" si="8"/>
        <v>79.347763625020661</v>
      </c>
      <c r="AJ32" s="26">
        <f t="shared" si="9"/>
        <v>79.347763625020661</v>
      </c>
    </row>
    <row r="33" spans="1:36" x14ac:dyDescent="0.25">
      <c r="A33" s="26" t="s">
        <v>286</v>
      </c>
      <c r="C33" s="26">
        <v>50</v>
      </c>
      <c r="D33" s="26">
        <f t="shared" si="1"/>
        <v>53.764999999999993</v>
      </c>
      <c r="E33" s="26">
        <f t="shared" si="2"/>
        <v>1.4307720651536059E-3</v>
      </c>
      <c r="F33" s="26">
        <f t="shared" si="3"/>
        <v>72.897705050456437</v>
      </c>
      <c r="G33" s="26">
        <f t="shared" si="4"/>
        <v>49.384270705205957</v>
      </c>
      <c r="H33" s="25">
        <v>737231.8631134259</v>
      </c>
      <c r="I33" s="25">
        <v>7.2194444434717298</v>
      </c>
      <c r="J33" s="24">
        <v>4159.9315378499996</v>
      </c>
      <c r="K33" s="24">
        <v>0</v>
      </c>
      <c r="L33" s="23">
        <v>22.526583672999998</v>
      </c>
      <c r="M33" s="23">
        <v>91.823219352857137</v>
      </c>
      <c r="N33" s="23">
        <v>201.80926455525</v>
      </c>
      <c r="O33" s="23">
        <v>73.605270970000007</v>
      </c>
      <c r="P33" s="23">
        <v>18.996987451199999</v>
      </c>
      <c r="Q33" s="23">
        <v>37.007148882000003</v>
      </c>
      <c r="R33" s="23">
        <v>607.27339998599996</v>
      </c>
      <c r="S33" s="23">
        <v>793.59566270599998</v>
      </c>
      <c r="T33" s="23">
        <v>1000.237093944</v>
      </c>
      <c r="U33" s="23">
        <v>52.570657497599996</v>
      </c>
      <c r="V33" s="23">
        <v>375.95154226299996</v>
      </c>
      <c r="W33" s="23">
        <v>96.746958989999996</v>
      </c>
      <c r="X33" s="23">
        <v>45.663579224999999</v>
      </c>
      <c r="Y33" s="23">
        <v>47.123067119333335</v>
      </c>
      <c r="Z33" s="23">
        <v>116.4977914254</v>
      </c>
      <c r="AA33" s="23">
        <v>0</v>
      </c>
      <c r="AB33" s="23">
        <v>2.4666740119999999</v>
      </c>
      <c r="AC33" s="23">
        <v>4.5061379165000002</v>
      </c>
      <c r="AD33" s="23">
        <v>0</v>
      </c>
      <c r="AF33" s="26">
        <f t="shared" si="5"/>
        <v>16057.888274207999</v>
      </c>
      <c r="AG33" s="26">
        <f t="shared" si="6"/>
        <v>4159.9315378499996</v>
      </c>
      <c r="AH33" s="26">
        <f t="shared" si="7"/>
        <v>20217.819812057998</v>
      </c>
      <c r="AI33" s="26">
        <f t="shared" si="8"/>
        <v>79.424430643263534</v>
      </c>
      <c r="AJ33" s="26">
        <f t="shared" si="9"/>
        <v>79.424430643263534</v>
      </c>
    </row>
    <row r="34" spans="1:36" x14ac:dyDescent="0.25">
      <c r="A34" s="26" t="s">
        <v>287</v>
      </c>
      <c r="C34" s="26">
        <v>50</v>
      </c>
      <c r="D34" s="26">
        <f t="shared" si="1"/>
        <v>53.764999999999993</v>
      </c>
      <c r="E34" s="26">
        <f t="shared" si="2"/>
        <v>1.4307720651536059E-3</v>
      </c>
      <c r="F34" s="26">
        <f t="shared" si="3"/>
        <v>72.897705050456437</v>
      </c>
      <c r="G34" s="26">
        <f t="shared" si="4"/>
        <v>49.384270705205957</v>
      </c>
      <c r="H34" s="25">
        <v>737231.8861458333</v>
      </c>
      <c r="I34" s="25">
        <v>7.7722222208976746</v>
      </c>
      <c r="J34" s="24">
        <v>4158.4622088074993</v>
      </c>
      <c r="K34" s="24">
        <v>0</v>
      </c>
      <c r="L34" s="23">
        <v>22.521500165999999</v>
      </c>
      <c r="M34" s="23">
        <v>91.446481207714285</v>
      </c>
      <c r="N34" s="23">
        <v>201.39574081275001</v>
      </c>
      <c r="O34" s="23">
        <v>73.483788187333332</v>
      </c>
      <c r="P34" s="23">
        <v>19.0662013542</v>
      </c>
      <c r="Q34" s="23">
        <v>37.176077730000003</v>
      </c>
      <c r="R34" s="23">
        <v>610.90419710100002</v>
      </c>
      <c r="S34" s="23">
        <v>794.76643347200002</v>
      </c>
      <c r="T34" s="23">
        <v>1004.922523242</v>
      </c>
      <c r="U34" s="23">
        <v>52.7719643748</v>
      </c>
      <c r="V34" s="23">
        <v>378.567984212</v>
      </c>
      <c r="W34" s="23">
        <v>97.71695916085713</v>
      </c>
      <c r="X34" s="23">
        <v>46.11962845875</v>
      </c>
      <c r="Y34" s="23">
        <v>47.017225896666666</v>
      </c>
      <c r="Z34" s="23">
        <v>116.1963003564</v>
      </c>
      <c r="AA34" s="23">
        <v>0</v>
      </c>
      <c r="AB34" s="23">
        <v>2.4905273910000001</v>
      </c>
      <c r="AC34" s="23">
        <v>4.4885411614999997</v>
      </c>
      <c r="AD34" s="23">
        <v>0</v>
      </c>
      <c r="AF34" s="26">
        <f t="shared" si="5"/>
        <v>16104.658102763999</v>
      </c>
      <c r="AG34" s="26">
        <f t="shared" si="6"/>
        <v>4158.4622088074993</v>
      </c>
      <c r="AH34" s="26">
        <f t="shared" si="7"/>
        <v>20263.120311571496</v>
      </c>
      <c r="AI34" s="26">
        <f t="shared" si="8"/>
        <v>79.477680905675925</v>
      </c>
      <c r="AJ34" s="26">
        <f t="shared" si="9"/>
        <v>79.477680905675925</v>
      </c>
    </row>
    <row r="35" spans="1:36" x14ac:dyDescent="0.25">
      <c r="A35" s="26" t="s">
        <v>288</v>
      </c>
      <c r="C35" s="26">
        <v>50</v>
      </c>
      <c r="D35" s="26">
        <f t="shared" si="1"/>
        <v>53.764999999999993</v>
      </c>
      <c r="E35" s="26">
        <f t="shared" si="2"/>
        <v>1.4307720651536059E-3</v>
      </c>
      <c r="F35" s="26">
        <f t="shared" si="3"/>
        <v>72.897705050456437</v>
      </c>
      <c r="G35" s="26">
        <f t="shared" si="4"/>
        <v>49.384270705205957</v>
      </c>
      <c r="H35" s="25">
        <v>737231.90917824069</v>
      </c>
      <c r="I35" s="25">
        <v>8.3249999983236194</v>
      </c>
      <c r="J35" s="24">
        <v>4119.7288182599996</v>
      </c>
      <c r="K35" s="24">
        <v>0</v>
      </c>
      <c r="L35" s="23">
        <v>22.406143660999998</v>
      </c>
      <c r="M35" s="23">
        <v>90.713115494571426</v>
      </c>
      <c r="N35" s="23">
        <v>199.98213482775</v>
      </c>
      <c r="O35" s="23">
        <v>73.177995689333329</v>
      </c>
      <c r="P35" s="23">
        <v>18.9390354714</v>
      </c>
      <c r="Q35" s="23">
        <v>36.936761861999997</v>
      </c>
      <c r="R35" s="23">
        <v>605.52428253899996</v>
      </c>
      <c r="S35" s="23">
        <v>788.98922328599997</v>
      </c>
      <c r="T35" s="23">
        <v>997.66796771400004</v>
      </c>
      <c r="U35" s="23">
        <v>52.656060415199995</v>
      </c>
      <c r="V35" s="23">
        <v>375.88193732100001</v>
      </c>
      <c r="W35" s="23">
        <v>96.985269329142852</v>
      </c>
      <c r="X35" s="23">
        <v>45.774145502250001</v>
      </c>
      <c r="Y35" s="23">
        <v>46.628272438000003</v>
      </c>
      <c r="Z35" s="23">
        <v>116.1134782962</v>
      </c>
      <c r="AA35" s="23">
        <v>0</v>
      </c>
      <c r="AB35" s="23">
        <v>2.4676516094999998</v>
      </c>
      <c r="AC35" s="23">
        <v>4.4431806374999994</v>
      </c>
      <c r="AD35" s="23">
        <v>0</v>
      </c>
      <c r="AF35" s="26">
        <f t="shared" si="5"/>
        <v>15996.965962164002</v>
      </c>
      <c r="AG35" s="26">
        <f t="shared" si="6"/>
        <v>4119.7288182599996</v>
      </c>
      <c r="AH35" s="26">
        <f t="shared" si="7"/>
        <v>20116.694780424001</v>
      </c>
      <c r="AI35" s="26">
        <f t="shared" si="8"/>
        <v>79.520846425184132</v>
      </c>
      <c r="AJ35" s="26">
        <f t="shared" si="9"/>
        <v>79.520846425184132</v>
      </c>
    </row>
    <row r="36" spans="1:36" x14ac:dyDescent="0.25">
      <c r="A36" s="26" t="s">
        <v>289</v>
      </c>
      <c r="C36" s="26">
        <v>50</v>
      </c>
      <c r="D36" s="26">
        <f t="shared" si="1"/>
        <v>53.764999999999993</v>
      </c>
      <c r="E36" s="26">
        <f t="shared" si="2"/>
        <v>1.4307720651536059E-3</v>
      </c>
      <c r="F36" s="26">
        <f t="shared" si="3"/>
        <v>72.897705050456437</v>
      </c>
      <c r="G36" s="26">
        <f t="shared" si="4"/>
        <v>49.384270705205957</v>
      </c>
      <c r="H36" s="25">
        <v>737231.93216435181</v>
      </c>
      <c r="I36" s="25">
        <v>8.8766666650772095</v>
      </c>
      <c r="J36" s="24">
        <v>4118.2301612924994</v>
      </c>
      <c r="K36" s="24">
        <v>0</v>
      </c>
      <c r="L36" s="23">
        <v>22.535186530999997</v>
      </c>
      <c r="M36" s="23">
        <v>91.076781764571422</v>
      </c>
      <c r="N36" s="23">
        <v>200.92942680524999</v>
      </c>
      <c r="O36" s="23">
        <v>73.577116161999996</v>
      </c>
      <c r="P36" s="23">
        <v>18.9929988534</v>
      </c>
      <c r="Q36" s="23">
        <v>37.269927090000003</v>
      </c>
      <c r="R36" s="23">
        <v>607.95380784600002</v>
      </c>
      <c r="S36" s="23">
        <v>792.20121763199995</v>
      </c>
      <c r="T36" s="23">
        <v>1000.5139495559999</v>
      </c>
      <c r="U36" s="23">
        <v>52.890683815199999</v>
      </c>
      <c r="V36" s="23">
        <v>376.91975482699996</v>
      </c>
      <c r="W36" s="23">
        <v>97.619087685428568</v>
      </c>
      <c r="X36" s="23">
        <v>45.943660908749997</v>
      </c>
      <c r="Y36" s="23">
        <v>46.849079126666666</v>
      </c>
      <c r="Z36" s="23">
        <v>115.73831547959999</v>
      </c>
      <c r="AA36" s="23">
        <v>0</v>
      </c>
      <c r="AB36" s="23">
        <v>2.4674560899999998</v>
      </c>
      <c r="AC36" s="23">
        <v>4.4291032334999993</v>
      </c>
      <c r="AD36" s="23">
        <v>0</v>
      </c>
      <c r="AF36" s="26">
        <f t="shared" si="5"/>
        <v>16049.634222995999</v>
      </c>
      <c r="AG36" s="26">
        <f t="shared" si="6"/>
        <v>4118.2301612924994</v>
      </c>
      <c r="AH36" s="26">
        <f t="shared" si="7"/>
        <v>20167.864384288499</v>
      </c>
      <c r="AI36" s="26">
        <f t="shared" si="8"/>
        <v>79.580236742861317</v>
      </c>
      <c r="AJ36" s="26">
        <f t="shared" si="9"/>
        <v>79.580236742861317</v>
      </c>
    </row>
    <row r="37" spans="1:36" x14ac:dyDescent="0.25">
      <c r="A37" s="26" t="s">
        <v>290</v>
      </c>
      <c r="C37" s="26">
        <v>50</v>
      </c>
      <c r="D37" s="26">
        <f t="shared" si="1"/>
        <v>53.764999999999993</v>
      </c>
      <c r="E37" s="26">
        <f t="shared" si="2"/>
        <v>1.4307720651536059E-3</v>
      </c>
      <c r="F37" s="26">
        <f t="shared" si="3"/>
        <v>72.897705050456437</v>
      </c>
      <c r="G37" s="26">
        <f t="shared" si="4"/>
        <v>49.384270705205957</v>
      </c>
      <c r="H37" s="25">
        <v>737231.95512731478</v>
      </c>
      <c r="I37" s="25">
        <v>9.4277777764946222</v>
      </c>
      <c r="J37" s="24">
        <v>4110.5462449424995</v>
      </c>
      <c r="K37" s="24">
        <v>0</v>
      </c>
      <c r="L37" s="23">
        <v>22.514852503</v>
      </c>
      <c r="M37" s="23">
        <v>90.815679437999989</v>
      </c>
      <c r="N37" s="23">
        <v>200.44228997100001</v>
      </c>
      <c r="O37" s="23">
        <v>73.416008094000006</v>
      </c>
      <c r="P37" s="23">
        <v>18.9045458316</v>
      </c>
      <c r="Q37" s="23">
        <v>37.349699045999998</v>
      </c>
      <c r="R37" s="23">
        <v>608.40193853999995</v>
      </c>
      <c r="S37" s="23">
        <v>792.732248594</v>
      </c>
      <c r="T37" s="23">
        <v>1001.3920276305</v>
      </c>
      <c r="U37" s="23">
        <v>53.036619569999999</v>
      </c>
      <c r="V37" s="23">
        <v>378.90623294699998</v>
      </c>
      <c r="W37" s="23">
        <v>97.535963966571416</v>
      </c>
      <c r="X37" s="23">
        <v>45.950992890000002</v>
      </c>
      <c r="Y37" s="23">
        <v>46.694488375333336</v>
      </c>
      <c r="Z37" s="23">
        <v>115.4919609096</v>
      </c>
      <c r="AA37" s="23">
        <v>0</v>
      </c>
      <c r="AB37" s="23">
        <v>2.4805558964999999</v>
      </c>
      <c r="AC37" s="23">
        <v>4.4087692054999996</v>
      </c>
      <c r="AD37" s="23">
        <v>0</v>
      </c>
      <c r="AF37" s="26">
        <f t="shared" si="5"/>
        <v>16055.962016093998</v>
      </c>
      <c r="AG37" s="26">
        <f t="shared" si="6"/>
        <v>4110.5462449424995</v>
      </c>
      <c r="AH37" s="26">
        <f t="shared" si="7"/>
        <v>20166.508261036499</v>
      </c>
      <c r="AI37" s="26">
        <f t="shared" si="8"/>
        <v>79.616965952978376</v>
      </c>
      <c r="AJ37" s="26">
        <f t="shared" si="9"/>
        <v>79.616965952978376</v>
      </c>
    </row>
    <row r="38" spans="1:36" x14ac:dyDescent="0.25">
      <c r="A38" s="26" t="s">
        <v>291</v>
      </c>
      <c r="C38" s="26">
        <v>50</v>
      </c>
      <c r="D38" s="26">
        <f t="shared" si="1"/>
        <v>53.764999999999993</v>
      </c>
      <c r="E38" s="26">
        <f t="shared" si="2"/>
        <v>1.4307720651536059E-3</v>
      </c>
      <c r="F38" s="26">
        <f t="shared" si="3"/>
        <v>72.897705050456437</v>
      </c>
      <c r="G38" s="26">
        <f t="shared" si="4"/>
        <v>49.384270705205957</v>
      </c>
      <c r="H38" s="25">
        <v>737231.97806712962</v>
      </c>
      <c r="I38" s="25">
        <v>9.9783333325758576</v>
      </c>
      <c r="J38" s="24">
        <v>4109.0417223899994</v>
      </c>
      <c r="K38" s="24">
        <v>0</v>
      </c>
      <c r="L38" s="23">
        <v>22.575463547999998</v>
      </c>
      <c r="M38" s="23">
        <v>90.88774233942857</v>
      </c>
      <c r="N38" s="23">
        <v>200.74642055325</v>
      </c>
      <c r="O38" s="23">
        <v>73.606574433333336</v>
      </c>
      <c r="P38" s="23">
        <v>19.010360984999998</v>
      </c>
      <c r="Q38" s="23">
        <v>37.565552574000002</v>
      </c>
      <c r="R38" s="23">
        <v>610.529972778</v>
      </c>
      <c r="S38" s="23">
        <v>794.06960197399997</v>
      </c>
      <c r="T38" s="23">
        <v>1003.8520539794999</v>
      </c>
      <c r="U38" s="23">
        <v>53.227133770800002</v>
      </c>
      <c r="V38" s="23">
        <v>378.56055447099999</v>
      </c>
      <c r="W38" s="23">
        <v>98.165760207428562</v>
      </c>
      <c r="X38" s="23">
        <v>49.111076808749999</v>
      </c>
      <c r="Y38" s="23">
        <v>46.768003707333335</v>
      </c>
      <c r="Z38" s="23">
        <v>115.5222273282</v>
      </c>
      <c r="AA38" s="23">
        <v>0</v>
      </c>
      <c r="AB38" s="23">
        <v>2.4999123269999997</v>
      </c>
      <c r="AC38" s="23">
        <v>4.5047692799999997</v>
      </c>
      <c r="AD38" s="23">
        <v>0</v>
      </c>
      <c r="AF38" s="26">
        <f t="shared" si="5"/>
        <v>16110.124827984</v>
      </c>
      <c r="AG38" s="26">
        <f t="shared" si="6"/>
        <v>4109.0417223899994</v>
      </c>
      <c r="AH38" s="26">
        <f t="shared" si="7"/>
        <v>20219.166550374001</v>
      </c>
      <c r="AI38" s="26">
        <f t="shared" si="8"/>
        <v>79.677492085775441</v>
      </c>
      <c r="AJ38" s="26">
        <f t="shared" si="9"/>
        <v>79.677492085775441</v>
      </c>
    </row>
    <row r="39" spans="1:36" x14ac:dyDescent="0.25">
      <c r="A39" s="26" t="s">
        <v>292</v>
      </c>
      <c r="C39" s="26">
        <v>50</v>
      </c>
      <c r="D39" s="26">
        <f t="shared" si="1"/>
        <v>53.764999999999993</v>
      </c>
      <c r="E39" s="26">
        <f t="shared" si="2"/>
        <v>1.4307720651536059E-3</v>
      </c>
      <c r="F39" s="26">
        <f t="shared" si="3"/>
        <v>72.897705050456437</v>
      </c>
      <c r="G39" s="26">
        <f t="shared" si="4"/>
        <v>49.384270705205957</v>
      </c>
      <c r="H39" s="25">
        <v>737232.00104166672</v>
      </c>
      <c r="I39" s="25">
        <v>10.529722223058343</v>
      </c>
      <c r="J39" s="24">
        <v>4197.0313629749999</v>
      </c>
      <c r="K39" s="24">
        <v>0</v>
      </c>
      <c r="L39" s="23">
        <v>23.061525024999998</v>
      </c>
      <c r="M39" s="23">
        <v>92.873661832285705</v>
      </c>
      <c r="N39" s="23">
        <v>205.02712448624999</v>
      </c>
      <c r="O39" s="23">
        <v>75.256759013333337</v>
      </c>
      <c r="P39" s="23">
        <v>19.393970243999998</v>
      </c>
      <c r="Q39" s="23">
        <v>38.342156027999998</v>
      </c>
      <c r="R39" s="23">
        <v>625.18455034199997</v>
      </c>
      <c r="S39" s="23">
        <v>812.44843497399995</v>
      </c>
      <c r="T39" s="23">
        <v>1028.1566919854999</v>
      </c>
      <c r="U39" s="23">
        <v>54.359426299199995</v>
      </c>
      <c r="V39" s="23">
        <v>387.85085903300001</v>
      </c>
      <c r="W39" s="23">
        <v>100.4332277802857</v>
      </c>
      <c r="X39" s="23">
        <v>50.535827405249997</v>
      </c>
      <c r="Y39" s="23">
        <v>47.791222424000004</v>
      </c>
      <c r="Z39" s="23">
        <v>118.07258368619999</v>
      </c>
      <c r="AA39" s="23">
        <v>0</v>
      </c>
      <c r="AB39" s="23">
        <v>2.5401893439999998</v>
      </c>
      <c r="AC39" s="23">
        <v>4.5165004499999997</v>
      </c>
      <c r="AD39" s="23">
        <v>0</v>
      </c>
      <c r="AF39" s="26">
        <f t="shared" si="5"/>
        <v>16486.186252205996</v>
      </c>
      <c r="AG39" s="26">
        <f t="shared" si="6"/>
        <v>4197.0313629749999</v>
      </c>
      <c r="AH39" s="26">
        <f t="shared" si="7"/>
        <v>20683.217615180998</v>
      </c>
      <c r="AI39" s="26">
        <f t="shared" si="8"/>
        <v>79.708034595669105</v>
      </c>
      <c r="AJ39" s="26">
        <f t="shared" si="9"/>
        <v>79.708034595669105</v>
      </c>
    </row>
    <row r="40" spans="1:36" x14ac:dyDescent="0.25">
      <c r="A40" s="26" t="s">
        <v>293</v>
      </c>
      <c r="C40" s="26">
        <v>50</v>
      </c>
      <c r="D40" s="26">
        <f t="shared" si="1"/>
        <v>53.764999999999993</v>
      </c>
      <c r="E40" s="26">
        <f t="shared" si="2"/>
        <v>1.4307720651536059E-3</v>
      </c>
      <c r="F40" s="26">
        <f t="shared" si="3"/>
        <v>72.897705050456437</v>
      </c>
      <c r="G40" s="26">
        <f t="shared" si="4"/>
        <v>49.384270705205957</v>
      </c>
      <c r="H40" s="25">
        <v>737232.02396990743</v>
      </c>
      <c r="I40" s="25">
        <v>11.080000000074506</v>
      </c>
      <c r="J40" s="24">
        <v>4131.1755073874992</v>
      </c>
      <c r="K40" s="24">
        <v>0</v>
      </c>
      <c r="L40" s="23">
        <v>22.752213175999998</v>
      </c>
      <c r="M40" s="23">
        <v>91.448157089142853</v>
      </c>
      <c r="N40" s="23">
        <v>202.11808760549999</v>
      </c>
      <c r="O40" s="23">
        <v>74.338338748666672</v>
      </c>
      <c r="P40" s="23">
        <v>19.1943057306</v>
      </c>
      <c r="Q40" s="23">
        <v>37.823638314</v>
      </c>
      <c r="R40" s="23">
        <v>615.52627808099999</v>
      </c>
      <c r="S40" s="23">
        <v>799.52537810199999</v>
      </c>
      <c r="T40" s="23">
        <v>1012.2891114435</v>
      </c>
      <c r="U40" s="23">
        <v>53.549506322399999</v>
      </c>
      <c r="V40" s="23">
        <v>382.44278966299999</v>
      </c>
      <c r="W40" s="23">
        <v>99.479651247428563</v>
      </c>
      <c r="X40" s="23">
        <v>49.711419433499998</v>
      </c>
      <c r="Y40" s="23">
        <v>47.090219843333337</v>
      </c>
      <c r="Z40" s="23">
        <v>116.51914215479999</v>
      </c>
      <c r="AA40" s="23">
        <v>0</v>
      </c>
      <c r="AB40" s="23">
        <v>2.5227881084999999</v>
      </c>
      <c r="AC40" s="23">
        <v>4.3379911464999994</v>
      </c>
      <c r="AD40" s="23">
        <v>0</v>
      </c>
      <c r="AF40" s="26">
        <f t="shared" si="5"/>
        <v>16246.922001353998</v>
      </c>
      <c r="AG40" s="26">
        <f t="shared" si="6"/>
        <v>4131.1755073874992</v>
      </c>
      <c r="AH40" s="26">
        <f t="shared" si="7"/>
        <v>20378.097508741499</v>
      </c>
      <c r="AI40" s="26">
        <f t="shared" si="8"/>
        <v>79.727373933629636</v>
      </c>
      <c r="AJ40" s="26">
        <f t="shared" si="9"/>
        <v>79.727373933629636</v>
      </c>
    </row>
    <row r="41" spans="1:36" x14ac:dyDescent="0.25">
      <c r="A41" s="26" t="s">
        <v>294</v>
      </c>
      <c r="C41" s="26">
        <v>50</v>
      </c>
      <c r="D41" s="26">
        <f t="shared" si="1"/>
        <v>53.764999999999993</v>
      </c>
      <c r="E41" s="26">
        <f t="shared" si="2"/>
        <v>1.4307720651536059E-3</v>
      </c>
      <c r="F41" s="26">
        <f t="shared" si="3"/>
        <v>72.897705050456437</v>
      </c>
      <c r="G41" s="26">
        <f t="shared" si="4"/>
        <v>49.384270705205957</v>
      </c>
      <c r="H41" s="25">
        <v>737232.04688657413</v>
      </c>
      <c r="I41" s="25">
        <v>11.630000000819564</v>
      </c>
      <c r="J41" s="24">
        <v>4177.8039753449993</v>
      </c>
      <c r="K41" s="24">
        <v>0</v>
      </c>
      <c r="L41" s="23">
        <v>23.154201267999998</v>
      </c>
      <c r="M41" s="23">
        <v>92.361512467714277</v>
      </c>
      <c r="N41" s="23">
        <v>204.29011373099999</v>
      </c>
      <c r="O41" s="23">
        <v>75.106600037333337</v>
      </c>
      <c r="P41" s="23">
        <v>19.3653461892</v>
      </c>
      <c r="Q41" s="23">
        <v>38.619011639999997</v>
      </c>
      <c r="R41" s="23">
        <v>625.1540493</v>
      </c>
      <c r="S41" s="23">
        <v>811.21431588999997</v>
      </c>
      <c r="T41" s="23">
        <v>1027.5396324435001</v>
      </c>
      <c r="U41" s="23">
        <v>54.602965388400001</v>
      </c>
      <c r="V41" s="23">
        <v>388.45032182</v>
      </c>
      <c r="W41" s="23">
        <v>100.99431288257142</v>
      </c>
      <c r="X41" s="23">
        <v>50.370124629000003</v>
      </c>
      <c r="Y41" s="23">
        <v>47.619686649333332</v>
      </c>
      <c r="Z41" s="23">
        <v>117.5296651386</v>
      </c>
      <c r="AA41" s="23">
        <v>0</v>
      </c>
      <c r="AB41" s="23">
        <v>2.5380386294999999</v>
      </c>
      <c r="AC41" s="23">
        <v>4.5319464905000002</v>
      </c>
      <c r="AD41" s="23">
        <v>0</v>
      </c>
      <c r="AF41" s="26">
        <f t="shared" si="5"/>
        <v>16470.086394498001</v>
      </c>
      <c r="AG41" s="26">
        <f t="shared" si="6"/>
        <v>4177.8039753449993</v>
      </c>
      <c r="AH41" s="26">
        <f t="shared" si="7"/>
        <v>20647.890369843</v>
      </c>
      <c r="AI41" s="26">
        <f t="shared" si="8"/>
        <v>79.766436664896105</v>
      </c>
      <c r="AJ41" s="26">
        <f t="shared" si="9"/>
        <v>79.766436664896105</v>
      </c>
    </row>
    <row r="42" spans="1:36" x14ac:dyDescent="0.25">
      <c r="A42" s="26" t="s">
        <v>295</v>
      </c>
      <c r="C42" s="26">
        <v>50</v>
      </c>
      <c r="D42" s="26">
        <f t="shared" si="1"/>
        <v>53.764999999999993</v>
      </c>
      <c r="E42" s="26">
        <f t="shared" si="2"/>
        <v>1.4307720651536059E-3</v>
      </c>
      <c r="F42" s="26">
        <f t="shared" si="3"/>
        <v>72.897705050456437</v>
      </c>
      <c r="G42" s="26">
        <f t="shared" si="4"/>
        <v>49.384270705205957</v>
      </c>
      <c r="H42" s="25">
        <v>737232.0697916667</v>
      </c>
      <c r="I42" s="25">
        <v>12.179722222499549</v>
      </c>
      <c r="J42" s="24">
        <v>4127.0402699625001</v>
      </c>
      <c r="K42" s="24">
        <v>0</v>
      </c>
      <c r="L42" s="23">
        <v>22.826119546999998</v>
      </c>
      <c r="M42" s="23">
        <v>91.356989139428563</v>
      </c>
      <c r="N42" s="23">
        <v>202.15768030424999</v>
      </c>
      <c r="O42" s="23">
        <v>74.457214604666675</v>
      </c>
      <c r="P42" s="23">
        <v>19.243811267999998</v>
      </c>
      <c r="Q42" s="23">
        <v>38.278807710000002</v>
      </c>
      <c r="R42" s="23">
        <v>615.64007043000004</v>
      </c>
      <c r="S42" s="23">
        <v>798.96932064399994</v>
      </c>
      <c r="T42" s="23">
        <v>1013.727939444</v>
      </c>
      <c r="U42" s="23">
        <v>53.673856724399997</v>
      </c>
      <c r="V42" s="23">
        <v>383.066496868</v>
      </c>
      <c r="W42" s="23">
        <v>99.775276731428562</v>
      </c>
      <c r="X42" s="23">
        <v>49.8287311335</v>
      </c>
      <c r="Y42" s="23">
        <v>47.090480536000001</v>
      </c>
      <c r="Z42" s="23">
        <v>116.4602516814</v>
      </c>
      <c r="AA42" s="23">
        <v>0</v>
      </c>
      <c r="AB42" s="23">
        <v>2.5313909665000001</v>
      </c>
      <c r="AC42" s="23">
        <v>4.5949037695000001</v>
      </c>
      <c r="AD42" s="23">
        <v>0</v>
      </c>
      <c r="AF42" s="26">
        <f t="shared" si="5"/>
        <v>16260.267380345998</v>
      </c>
      <c r="AG42" s="26">
        <f t="shared" si="6"/>
        <v>4127.0402699625001</v>
      </c>
      <c r="AH42" s="26">
        <f t="shared" si="7"/>
        <v>20387.307650308499</v>
      </c>
      <c r="AI42" s="26">
        <f t="shared" si="8"/>
        <v>79.756815658294883</v>
      </c>
      <c r="AJ42" s="26">
        <f t="shared" si="9"/>
        <v>79.756815658294883</v>
      </c>
    </row>
    <row r="43" spans="1:36" x14ac:dyDescent="0.25">
      <c r="A43" s="26" t="s">
        <v>296</v>
      </c>
      <c r="C43" s="26">
        <v>50</v>
      </c>
      <c r="D43" s="26">
        <f t="shared" si="1"/>
        <v>53.764999999999993</v>
      </c>
      <c r="E43" s="26">
        <f t="shared" si="2"/>
        <v>1.4307720651536059E-3</v>
      </c>
      <c r="F43" s="26">
        <f t="shared" si="3"/>
        <v>72.897705050456437</v>
      </c>
      <c r="G43" s="26">
        <f t="shared" si="4"/>
        <v>49.384270705205957</v>
      </c>
      <c r="H43" s="25">
        <v>737232.09268518514</v>
      </c>
      <c r="I43" s="25">
        <v>12.729166665114462</v>
      </c>
      <c r="J43" s="24">
        <v>4194.8728276949996</v>
      </c>
      <c r="K43" s="24">
        <v>0</v>
      </c>
      <c r="L43" s="23">
        <v>23.191349972999998</v>
      </c>
      <c r="M43" s="23">
        <v>92.81031351428571</v>
      </c>
      <c r="N43" s="23">
        <v>205.25089655400001</v>
      </c>
      <c r="O43" s="23">
        <v>75.601394718666668</v>
      </c>
      <c r="P43" s="23">
        <v>19.445118145199999</v>
      </c>
      <c r="Q43" s="23">
        <v>39.078873504000001</v>
      </c>
      <c r="R43" s="23">
        <v>627.29733405900004</v>
      </c>
      <c r="S43" s="23">
        <v>813.08661062199997</v>
      </c>
      <c r="T43" s="23">
        <v>1031.8848578115001</v>
      </c>
      <c r="U43" s="23">
        <v>54.6963455016</v>
      </c>
      <c r="V43" s="23">
        <v>391.886381513</v>
      </c>
      <c r="W43" s="23">
        <v>101.37943043485714</v>
      </c>
      <c r="X43" s="23">
        <v>50.790687073500003</v>
      </c>
      <c r="Y43" s="23">
        <v>47.840754030666666</v>
      </c>
      <c r="Z43" s="23">
        <v>117.9888231324</v>
      </c>
      <c r="AA43" s="23">
        <v>0</v>
      </c>
      <c r="AB43" s="23">
        <v>2.5501608385000001</v>
      </c>
      <c r="AC43" s="23">
        <v>4.5980320814999995</v>
      </c>
      <c r="AD43" s="23">
        <v>0</v>
      </c>
      <c r="AF43" s="26">
        <f t="shared" si="5"/>
        <v>16548.002479403996</v>
      </c>
      <c r="AG43" s="26">
        <f t="shared" si="6"/>
        <v>4194.8728276949996</v>
      </c>
      <c r="AH43" s="26">
        <f t="shared" si="7"/>
        <v>20742.875307098995</v>
      </c>
      <c r="AI43" s="26">
        <f t="shared" si="8"/>
        <v>79.776801597706395</v>
      </c>
      <c r="AJ43" s="26">
        <f t="shared" si="9"/>
        <v>79.776801597706395</v>
      </c>
    </row>
    <row r="44" spans="1:36" x14ac:dyDescent="0.25">
      <c r="A44" s="26" t="s">
        <v>297</v>
      </c>
      <c r="C44" s="26">
        <v>50</v>
      </c>
      <c r="D44" s="26">
        <f t="shared" si="1"/>
        <v>53.764999999999993</v>
      </c>
      <c r="E44" s="26">
        <f t="shared" si="2"/>
        <v>1.4307720651536059E-3</v>
      </c>
      <c r="F44" s="26">
        <f t="shared" si="3"/>
        <v>72.897705050456437</v>
      </c>
      <c r="G44" s="26">
        <f t="shared" si="4"/>
        <v>49.384270705205957</v>
      </c>
      <c r="H44" s="25">
        <v>737232.1155787037</v>
      </c>
      <c r="I44" s="25">
        <v>13.278611110523343</v>
      </c>
      <c r="J44" s="24">
        <v>4191.5441082074994</v>
      </c>
      <c r="K44" s="24">
        <v>0</v>
      </c>
      <c r="L44" s="23">
        <v>23.173362178999998</v>
      </c>
      <c r="M44" s="23">
        <v>92.591108223428563</v>
      </c>
      <c r="N44" s="23">
        <v>205.04765403375001</v>
      </c>
      <c r="O44" s="23">
        <v>75.671781738666667</v>
      </c>
      <c r="P44" s="23">
        <v>19.5549218964</v>
      </c>
      <c r="Q44" s="23">
        <v>39.125798183999997</v>
      </c>
      <c r="R44" s="23">
        <v>628.85171408400004</v>
      </c>
      <c r="S44" s="23">
        <v>814.586636226</v>
      </c>
      <c r="T44" s="23">
        <v>1033.0638403964999</v>
      </c>
      <c r="U44" s="23">
        <v>54.881228740799997</v>
      </c>
      <c r="V44" s="23">
        <v>390.66790398899997</v>
      </c>
      <c r="W44" s="23">
        <v>101.60232266485714</v>
      </c>
      <c r="X44" s="23">
        <v>50.90066679225</v>
      </c>
      <c r="Y44" s="23">
        <v>47.834497406666671</v>
      </c>
      <c r="Z44" s="23">
        <v>118.4393000604</v>
      </c>
      <c r="AA44" s="23">
        <v>0</v>
      </c>
      <c r="AB44" s="23">
        <v>2.5540712284999998</v>
      </c>
      <c r="AC44" s="23">
        <v>4.5773070144999997</v>
      </c>
      <c r="AD44" s="23">
        <v>0</v>
      </c>
      <c r="AF44" s="26">
        <f t="shared" si="5"/>
        <v>16559.386406771999</v>
      </c>
      <c r="AG44" s="26">
        <f t="shared" si="6"/>
        <v>4191.5441082074994</v>
      </c>
      <c r="AH44" s="26">
        <f t="shared" si="7"/>
        <v>20750.930514979496</v>
      </c>
      <c r="AI44" s="26">
        <f t="shared" si="8"/>
        <v>79.800693249964169</v>
      </c>
      <c r="AJ44" s="26">
        <f t="shared" si="9"/>
        <v>79.800693249964169</v>
      </c>
    </row>
    <row r="45" spans="1:36" x14ac:dyDescent="0.25">
      <c r="A45" s="26" t="s">
        <v>298</v>
      </c>
      <c r="C45" s="26">
        <v>50</v>
      </c>
      <c r="D45" s="26">
        <f t="shared" si="1"/>
        <v>53.764999999999993</v>
      </c>
      <c r="E45" s="26">
        <f t="shared" si="2"/>
        <v>1.4307720651536059E-3</v>
      </c>
      <c r="F45" s="26">
        <f t="shared" si="3"/>
        <v>72.897705050456437</v>
      </c>
      <c r="G45" s="26">
        <f t="shared" si="4"/>
        <v>49.384270705205957</v>
      </c>
      <c r="H45" s="25">
        <v>737232.13842592598</v>
      </c>
      <c r="I45" s="25">
        <v>13.826944445259869</v>
      </c>
      <c r="J45" s="24">
        <v>4161.1222516049993</v>
      </c>
      <c r="K45" s="24">
        <v>0</v>
      </c>
      <c r="L45" s="23">
        <v>23.160066853</v>
      </c>
      <c r="M45" s="23">
        <v>92.567310707142852</v>
      </c>
      <c r="N45" s="23">
        <v>205.09457871375</v>
      </c>
      <c r="O45" s="23">
        <v>75.482779555333337</v>
      </c>
      <c r="P45" s="23">
        <v>19.500958514400001</v>
      </c>
      <c r="Q45" s="23">
        <v>39.212608842000002</v>
      </c>
      <c r="R45" s="23">
        <v>626.214547068</v>
      </c>
      <c r="S45" s="23">
        <v>811.77193750399999</v>
      </c>
      <c r="T45" s="23">
        <v>1028.9250836204999</v>
      </c>
      <c r="U45" s="23">
        <v>54.684614331599995</v>
      </c>
      <c r="V45" s="23">
        <v>389.18508410099997</v>
      </c>
      <c r="W45" s="23">
        <v>101.40255759857142</v>
      </c>
      <c r="X45" s="23">
        <v>50.934687185249999</v>
      </c>
      <c r="Y45" s="23">
        <v>47.733087959333332</v>
      </c>
      <c r="Z45" s="23">
        <v>117.8417142606</v>
      </c>
      <c r="AA45" s="23">
        <v>0</v>
      </c>
      <c r="AB45" s="23">
        <v>2.5730366199999999</v>
      </c>
      <c r="AC45" s="23">
        <v>4.5364434390000001</v>
      </c>
      <c r="AD45" s="23">
        <v>0</v>
      </c>
      <c r="AF45" s="26">
        <f t="shared" si="5"/>
        <v>16509.421007507997</v>
      </c>
      <c r="AG45" s="26">
        <f t="shared" si="6"/>
        <v>4161.1222516049993</v>
      </c>
      <c r="AH45" s="26">
        <f t="shared" si="7"/>
        <v>20670.543259112997</v>
      </c>
      <c r="AI45" s="26">
        <f t="shared" si="8"/>
        <v>79.869313547090783</v>
      </c>
      <c r="AJ45" s="26">
        <f t="shared" si="9"/>
        <v>79.869313547090783</v>
      </c>
    </row>
    <row r="46" spans="1:36" x14ac:dyDescent="0.25">
      <c r="A46" s="26" t="s">
        <v>299</v>
      </c>
      <c r="C46" s="26">
        <v>50</v>
      </c>
      <c r="D46" s="26">
        <f t="shared" si="1"/>
        <v>53.764999999999993</v>
      </c>
      <c r="E46" s="26">
        <f t="shared" si="2"/>
        <v>1.4307720651536059E-3</v>
      </c>
      <c r="F46" s="26">
        <f t="shared" si="3"/>
        <v>72.897705050456437</v>
      </c>
      <c r="G46" s="26">
        <f t="shared" si="4"/>
        <v>49.384270705205957</v>
      </c>
      <c r="H46" s="25">
        <v>737232.16128472227</v>
      </c>
      <c r="I46" s="25">
        <v>14.3755555562675</v>
      </c>
      <c r="J46" s="24">
        <v>4184.9922497624993</v>
      </c>
      <c r="K46" s="24">
        <v>0</v>
      </c>
      <c r="L46" s="23">
        <v>23.1495088</v>
      </c>
      <c r="M46" s="23">
        <v>92.067562865142847</v>
      </c>
      <c r="N46" s="23">
        <v>204.62005288725001</v>
      </c>
      <c r="O46" s="23">
        <v>75.600612640666668</v>
      </c>
      <c r="P46" s="23">
        <v>20.447898556799998</v>
      </c>
      <c r="Q46" s="23">
        <v>39.613814855999998</v>
      </c>
      <c r="R46" s="23">
        <v>630.49290476700003</v>
      </c>
      <c r="S46" s="23">
        <v>813.32436233399994</v>
      </c>
      <c r="T46" s="23">
        <v>1034.615287629</v>
      </c>
      <c r="U46" s="23">
        <v>54.967570152</v>
      </c>
      <c r="V46" s="23">
        <v>392.09050387099995</v>
      </c>
      <c r="W46" s="23">
        <v>102.05782723714285</v>
      </c>
      <c r="X46" s="23">
        <v>51.285155889000002</v>
      </c>
      <c r="Y46" s="23">
        <v>47.675474880000003</v>
      </c>
      <c r="Z46" s="23">
        <v>118.2914873184</v>
      </c>
      <c r="AA46" s="23">
        <v>0</v>
      </c>
      <c r="AB46" s="23">
        <v>3.10093927</v>
      </c>
      <c r="AC46" s="23">
        <v>4.5696817539999994</v>
      </c>
      <c r="AD46" s="23">
        <v>0</v>
      </c>
      <c r="AF46" s="26">
        <f t="shared" si="5"/>
        <v>16585.521107298002</v>
      </c>
      <c r="AG46" s="26">
        <f t="shared" si="6"/>
        <v>4184.9922497624993</v>
      </c>
      <c r="AH46" s="26">
        <f t="shared" si="7"/>
        <v>20770.513357060503</v>
      </c>
      <c r="AI46" s="26">
        <f t="shared" si="8"/>
        <v>79.851281584526163</v>
      </c>
      <c r="AJ46" s="26">
        <f t="shared" si="9"/>
        <v>79.851281584526163</v>
      </c>
    </row>
    <row r="47" spans="1:36" x14ac:dyDescent="0.25">
      <c r="A47" s="26" t="s">
        <v>300</v>
      </c>
      <c r="C47" s="26">
        <v>50</v>
      </c>
      <c r="D47" s="26">
        <f t="shared" si="1"/>
        <v>53.764999999999993</v>
      </c>
      <c r="E47" s="26">
        <f t="shared" si="2"/>
        <v>1.4307720651536059E-3</v>
      </c>
      <c r="F47" s="26">
        <f t="shared" si="3"/>
        <v>72.897705050456437</v>
      </c>
      <c r="G47" s="26">
        <f t="shared" si="4"/>
        <v>49.384270705205957</v>
      </c>
      <c r="H47" s="25">
        <v>737232.18412037042</v>
      </c>
      <c r="I47" s="25">
        <v>14.923611111938953</v>
      </c>
      <c r="J47" s="24">
        <v>4197.9610581974994</v>
      </c>
      <c r="K47" s="24">
        <v>0</v>
      </c>
      <c r="L47" s="23">
        <v>23.314136218999998</v>
      </c>
      <c r="M47" s="23">
        <v>92.849864315999994</v>
      </c>
      <c r="N47" s="23">
        <v>206.17619258774999</v>
      </c>
      <c r="O47" s="23">
        <v>76.046397100666667</v>
      </c>
      <c r="P47" s="23">
        <v>19.673641336799999</v>
      </c>
      <c r="Q47" s="23">
        <v>39.822629681999999</v>
      </c>
      <c r="R47" s="23">
        <v>634.89326663400004</v>
      </c>
      <c r="S47" s="23">
        <v>819.89772792399992</v>
      </c>
      <c r="T47" s="23">
        <v>1040.8627222125001</v>
      </c>
      <c r="U47" s="23">
        <v>55.427432015999997</v>
      </c>
      <c r="V47" s="23">
        <v>393.93972730199999</v>
      </c>
      <c r="W47" s="23">
        <v>102.96850120542857</v>
      </c>
      <c r="X47" s="23">
        <v>51.634744755</v>
      </c>
      <c r="Y47" s="23">
        <v>47.995605474666668</v>
      </c>
      <c r="Z47" s="23">
        <v>118.563415839</v>
      </c>
      <c r="AA47" s="23">
        <v>0</v>
      </c>
      <c r="AB47" s="23">
        <v>2.5830081144999997</v>
      </c>
      <c r="AC47" s="23">
        <v>4.5827815605</v>
      </c>
      <c r="AD47" s="23">
        <v>0</v>
      </c>
      <c r="AF47" s="26">
        <f t="shared" si="5"/>
        <v>16676.37432648</v>
      </c>
      <c r="AG47" s="26">
        <f t="shared" si="6"/>
        <v>4197.9610581974994</v>
      </c>
      <c r="AH47" s="26">
        <f t="shared" si="7"/>
        <v>20874.335384677499</v>
      </c>
      <c r="AI47" s="26">
        <f t="shared" si="8"/>
        <v>79.889366627313308</v>
      </c>
      <c r="AJ47" s="26">
        <f t="shared" si="9"/>
        <v>79.889366627313308</v>
      </c>
    </row>
    <row r="48" spans="1:36" x14ac:dyDescent="0.25">
      <c r="A48" s="26" t="s">
        <v>301</v>
      </c>
      <c r="C48" s="26">
        <v>50</v>
      </c>
      <c r="D48" s="26">
        <f t="shared" si="1"/>
        <v>53.764999999999993</v>
      </c>
      <c r="E48" s="26">
        <f t="shared" si="2"/>
        <v>1.4307720651536059E-3</v>
      </c>
      <c r="F48" s="26">
        <f t="shared" si="3"/>
        <v>72.897705050456437</v>
      </c>
      <c r="G48" s="26">
        <f t="shared" si="4"/>
        <v>49.384270705205957</v>
      </c>
      <c r="H48" s="25">
        <v>737232.20692129631</v>
      </c>
      <c r="I48" s="25">
        <v>15.470833333209157</v>
      </c>
      <c r="J48" s="24">
        <v>4168.1286928874997</v>
      </c>
      <c r="K48" s="24">
        <v>0</v>
      </c>
      <c r="L48" s="23">
        <v>23.221068936999998</v>
      </c>
      <c r="M48" s="23">
        <v>92.472790994571426</v>
      </c>
      <c r="N48" s="23">
        <v>205.17200443575001</v>
      </c>
      <c r="O48" s="23">
        <v>75.729916203333332</v>
      </c>
      <c r="P48" s="23">
        <v>19.673641336799999</v>
      </c>
      <c r="Q48" s="23">
        <v>39.710010449999999</v>
      </c>
      <c r="R48" s="23">
        <v>631.23548782800003</v>
      </c>
      <c r="S48" s="23">
        <v>817.15967284599992</v>
      </c>
      <c r="T48" s="23">
        <v>1035.3385142595</v>
      </c>
      <c r="U48" s="23">
        <v>55.179200458799997</v>
      </c>
      <c r="V48" s="23">
        <v>391.88755462999995</v>
      </c>
      <c r="W48" s="23">
        <v>102.23915760771428</v>
      </c>
      <c r="X48" s="23">
        <v>51.223860525749998</v>
      </c>
      <c r="Y48" s="23">
        <v>47.771931166666668</v>
      </c>
      <c r="Z48" s="23">
        <v>118.3433390898</v>
      </c>
      <c r="AA48" s="23">
        <v>0</v>
      </c>
      <c r="AB48" s="23">
        <v>2.581639478</v>
      </c>
      <c r="AC48" s="23">
        <v>4.5894292234999998</v>
      </c>
      <c r="AD48" s="23">
        <v>0</v>
      </c>
      <c r="AF48" s="26">
        <f t="shared" si="5"/>
        <v>16598.378469618001</v>
      </c>
      <c r="AG48" s="26">
        <f t="shared" si="6"/>
        <v>4168.1286928874997</v>
      </c>
      <c r="AH48" s="26">
        <f t="shared" si="7"/>
        <v>20766.507162505499</v>
      </c>
      <c r="AI48" s="26">
        <f t="shared" si="8"/>
        <v>79.928600123890021</v>
      </c>
      <c r="AJ48" s="26">
        <f t="shared" si="9"/>
        <v>79.928600123890021</v>
      </c>
    </row>
    <row r="49" spans="1:36" x14ac:dyDescent="0.25">
      <c r="A49" s="26" t="s">
        <v>302</v>
      </c>
      <c r="C49" s="26">
        <v>50</v>
      </c>
      <c r="D49" s="26">
        <f t="shared" si="1"/>
        <v>53.764999999999993</v>
      </c>
      <c r="E49" s="26">
        <f t="shared" si="2"/>
        <v>1.4307720651536059E-3</v>
      </c>
      <c r="F49" s="26">
        <f t="shared" si="3"/>
        <v>72.897705050456437</v>
      </c>
      <c r="G49" s="26">
        <f t="shared" si="4"/>
        <v>49.384270705205957</v>
      </c>
      <c r="H49" s="25">
        <v>737232.22975694446</v>
      </c>
      <c r="I49" s="25">
        <v>16.01888888888061</v>
      </c>
      <c r="J49" s="24">
        <v>4154.0395577174995</v>
      </c>
      <c r="K49" s="24">
        <v>0</v>
      </c>
      <c r="L49" s="23">
        <v>23.051358010999998</v>
      </c>
      <c r="M49" s="23">
        <v>91.992483377142847</v>
      </c>
      <c r="N49" s="23">
        <v>203.95665522375</v>
      </c>
      <c r="O49" s="23">
        <v>75.385801883333329</v>
      </c>
      <c r="P49" s="23">
        <v>19.468111238399999</v>
      </c>
      <c r="Q49" s="23">
        <v>39.850784490000002</v>
      </c>
      <c r="R49" s="23">
        <v>628.26632870100002</v>
      </c>
      <c r="S49" s="23">
        <v>812.34285444399995</v>
      </c>
      <c r="T49" s="23">
        <v>1031.249614956</v>
      </c>
      <c r="U49" s="23">
        <v>54.8840442216</v>
      </c>
      <c r="V49" s="23">
        <v>390.52908514399996</v>
      </c>
      <c r="W49" s="23">
        <v>101.95559847</v>
      </c>
      <c r="X49" s="23">
        <v>51.244976631749999</v>
      </c>
      <c r="Y49" s="23">
        <v>47.488818930666667</v>
      </c>
      <c r="Z49" s="23">
        <v>117.4036723728</v>
      </c>
      <c r="AA49" s="23">
        <v>0</v>
      </c>
      <c r="AB49" s="23">
        <v>2.5591547354999999</v>
      </c>
      <c r="AC49" s="23">
        <v>4.5902113015000001</v>
      </c>
      <c r="AD49" s="23">
        <v>0</v>
      </c>
      <c r="AF49" s="26">
        <f t="shared" si="5"/>
        <v>16518.862253124</v>
      </c>
      <c r="AG49" s="26">
        <f t="shared" si="6"/>
        <v>4154.0395577174995</v>
      </c>
      <c r="AH49" s="26">
        <f t="shared" si="7"/>
        <v>20672.9018108415</v>
      </c>
      <c r="AI49" s="26">
        <f t="shared" si="8"/>
        <v>79.905871000949674</v>
      </c>
      <c r="AJ49" s="26">
        <f t="shared" si="9"/>
        <v>79.905871000949674</v>
      </c>
    </row>
    <row r="50" spans="1:36" x14ac:dyDescent="0.25">
      <c r="A50" s="26" t="s">
        <v>303</v>
      </c>
      <c r="C50" s="26">
        <v>50</v>
      </c>
      <c r="D50" s="26">
        <f t="shared" si="1"/>
        <v>53.764999999999993</v>
      </c>
      <c r="E50" s="26">
        <f t="shared" si="2"/>
        <v>1.4307720651536059E-3</v>
      </c>
      <c r="F50" s="26">
        <f t="shared" si="3"/>
        <v>72.897705050456437</v>
      </c>
      <c r="G50" s="26">
        <f t="shared" si="4"/>
        <v>49.384270705205957</v>
      </c>
      <c r="H50" s="25">
        <v>737232.25248842593</v>
      </c>
      <c r="I50" s="25">
        <v>16.564444444142282</v>
      </c>
      <c r="J50" s="24">
        <v>4071.4843816349999</v>
      </c>
      <c r="K50" s="24">
        <v>0</v>
      </c>
      <c r="L50" s="23">
        <v>22.747911747</v>
      </c>
      <c r="M50" s="23">
        <v>90.348778871999997</v>
      </c>
      <c r="N50" s="23">
        <v>200.44668915975001</v>
      </c>
      <c r="O50" s="23">
        <v>74.290371297999997</v>
      </c>
      <c r="P50" s="23">
        <v>19.1504311548</v>
      </c>
      <c r="Q50" s="23">
        <v>39.355729115999999</v>
      </c>
      <c r="R50" s="23">
        <v>617.67073595700003</v>
      </c>
      <c r="S50" s="23">
        <v>798.35382525799992</v>
      </c>
      <c r="T50" s="23">
        <v>1012.640459985</v>
      </c>
      <c r="U50" s="23">
        <v>53.942265894000002</v>
      </c>
      <c r="V50" s="23">
        <v>383.780925121</v>
      </c>
      <c r="W50" s="23">
        <v>100.25960646428571</v>
      </c>
      <c r="X50" s="23">
        <v>50.158083731250002</v>
      </c>
      <c r="Y50" s="23">
        <v>46.651213392666669</v>
      </c>
      <c r="Z50" s="23">
        <v>115.47412953119999</v>
      </c>
      <c r="AA50" s="23">
        <v>0</v>
      </c>
      <c r="AB50" s="23">
        <v>2.508906224</v>
      </c>
      <c r="AC50" s="23">
        <v>4.4664474580000002</v>
      </c>
      <c r="AD50" s="23">
        <v>0</v>
      </c>
      <c r="AF50" s="26">
        <f t="shared" si="5"/>
        <v>16233.128491667996</v>
      </c>
      <c r="AG50" s="26">
        <f t="shared" si="6"/>
        <v>4071.4843816349999</v>
      </c>
      <c r="AH50" s="26">
        <f t="shared" si="7"/>
        <v>20304.612873302995</v>
      </c>
      <c r="AI50" s="26">
        <f t="shared" si="8"/>
        <v>79.947983214256254</v>
      </c>
      <c r="AJ50" s="26">
        <f t="shared" si="9"/>
        <v>79.947983214256254</v>
      </c>
    </row>
    <row r="51" spans="1:36" x14ac:dyDescent="0.25">
      <c r="A51" s="26" t="s">
        <v>304</v>
      </c>
      <c r="C51" s="26">
        <v>50</v>
      </c>
      <c r="D51" s="26">
        <f t="shared" si="1"/>
        <v>53.764999999999993</v>
      </c>
      <c r="E51" s="26">
        <f t="shared" si="2"/>
        <v>1.4307720651536059E-3</v>
      </c>
      <c r="F51" s="26">
        <f t="shared" si="3"/>
        <v>72.897705050456437</v>
      </c>
      <c r="G51" s="26">
        <f t="shared" si="4"/>
        <v>49.384270705205957</v>
      </c>
      <c r="H51" s="25">
        <v>737232.27525462967</v>
      </c>
      <c r="I51" s="25">
        <v>17.110833333805203</v>
      </c>
      <c r="J51" s="24">
        <v>4155.8784186149996</v>
      </c>
      <c r="K51" s="24">
        <v>0</v>
      </c>
      <c r="L51" s="23">
        <v>23.349720767999997</v>
      </c>
      <c r="M51" s="23">
        <v>92.302186265142851</v>
      </c>
      <c r="N51" s="23">
        <v>205.1834423265</v>
      </c>
      <c r="O51" s="23">
        <v>75.818812402666666</v>
      </c>
      <c r="P51" s="23">
        <v>19.613812369799998</v>
      </c>
      <c r="Q51" s="23">
        <v>40.287184013999997</v>
      </c>
      <c r="R51" s="23">
        <v>631.14985028700005</v>
      </c>
      <c r="S51" s="23">
        <v>815.56110541399994</v>
      </c>
      <c r="T51" s="23">
        <v>1034.476859823</v>
      </c>
      <c r="U51" s="23">
        <v>55.023879768</v>
      </c>
      <c r="V51" s="23">
        <v>391.95246710399999</v>
      </c>
      <c r="W51" s="23">
        <v>102.41613068657142</v>
      </c>
      <c r="X51" s="23">
        <v>51.354956350499997</v>
      </c>
      <c r="Y51" s="23">
        <v>47.754464757999997</v>
      </c>
      <c r="Z51" s="23">
        <v>117.8640034836</v>
      </c>
      <c r="AA51" s="23">
        <v>0</v>
      </c>
      <c r="AB51" s="23">
        <v>2.5530936309999999</v>
      </c>
      <c r="AC51" s="23">
        <v>4.5409403875000001</v>
      </c>
      <c r="AD51" s="23">
        <v>0</v>
      </c>
      <c r="AF51" s="26">
        <f t="shared" si="5"/>
        <v>16587.020350823997</v>
      </c>
      <c r="AG51" s="26">
        <f t="shared" si="6"/>
        <v>4155.8784186149996</v>
      </c>
      <c r="AH51" s="26">
        <f t="shared" si="7"/>
        <v>20742.898769438998</v>
      </c>
      <c r="AI51" s="26">
        <f t="shared" si="8"/>
        <v>79.964813670411601</v>
      </c>
      <c r="AJ51" s="26">
        <f t="shared" si="9"/>
        <v>79.964813670411601</v>
      </c>
    </row>
    <row r="52" spans="1:36" x14ac:dyDescent="0.25">
      <c r="A52" s="26" t="s">
        <v>305</v>
      </c>
      <c r="C52" s="26">
        <v>50</v>
      </c>
      <c r="D52" s="26">
        <f t="shared" si="1"/>
        <v>53.764999999999993</v>
      </c>
      <c r="E52" s="26">
        <f t="shared" si="2"/>
        <v>1.4307720651536059E-3</v>
      </c>
      <c r="F52" s="26">
        <f t="shared" si="3"/>
        <v>72.897705050456437</v>
      </c>
      <c r="G52" s="26">
        <f t="shared" si="4"/>
        <v>49.384270705205957</v>
      </c>
      <c r="H52" s="25">
        <v>737232.29804398143</v>
      </c>
      <c r="I52" s="25">
        <v>17.657777776010334</v>
      </c>
      <c r="J52" s="24">
        <v>4152.6376829024994</v>
      </c>
      <c r="K52" s="24">
        <v>0</v>
      </c>
      <c r="L52" s="23">
        <v>23.294975307999998</v>
      </c>
      <c r="M52" s="23">
        <v>92.096388025714276</v>
      </c>
      <c r="N52" s="23">
        <v>204.63588996675</v>
      </c>
      <c r="O52" s="23">
        <v>75.527879386666669</v>
      </c>
      <c r="P52" s="23">
        <v>19.711181080799999</v>
      </c>
      <c r="Q52" s="23">
        <v>40.348186097999999</v>
      </c>
      <c r="R52" s="23">
        <v>632.91421825500004</v>
      </c>
      <c r="S52" s="23">
        <v>816.18598573599991</v>
      </c>
      <c r="T52" s="23">
        <v>1035.6423515624999</v>
      </c>
      <c r="U52" s="23">
        <v>55.295104418400001</v>
      </c>
      <c r="V52" s="23">
        <v>392.40059779799998</v>
      </c>
      <c r="W52" s="23">
        <v>102.67321089771428</v>
      </c>
      <c r="X52" s="23">
        <v>51.492797598000003</v>
      </c>
      <c r="Y52" s="23">
        <v>47.615776259333337</v>
      </c>
      <c r="Z52" s="23">
        <v>117.554535219</v>
      </c>
      <c r="AA52" s="23">
        <v>0</v>
      </c>
      <c r="AB52" s="23">
        <v>2.5890692189999998</v>
      </c>
      <c r="AC52" s="23">
        <v>4.6185616289999993</v>
      </c>
      <c r="AD52" s="23">
        <v>0</v>
      </c>
      <c r="AF52" s="26">
        <f t="shared" si="5"/>
        <v>16592.388534215996</v>
      </c>
      <c r="AG52" s="26">
        <f t="shared" si="6"/>
        <v>4152.6376829024994</v>
      </c>
      <c r="AH52" s="26">
        <f t="shared" si="7"/>
        <v>20745.026217118495</v>
      </c>
      <c r="AI52" s="26">
        <f t="shared" si="8"/>
        <v>79.982490070435276</v>
      </c>
      <c r="AJ52" s="26">
        <f t="shared" si="9"/>
        <v>79.982490070435276</v>
      </c>
    </row>
    <row r="53" spans="1:36" x14ac:dyDescent="0.25">
      <c r="A53" s="26" t="s">
        <v>306</v>
      </c>
      <c r="C53" s="26">
        <v>50</v>
      </c>
      <c r="D53" s="26">
        <f t="shared" si="1"/>
        <v>53.764999999999993</v>
      </c>
      <c r="E53" s="26">
        <f t="shared" si="2"/>
        <v>1.4307720651536059E-3</v>
      </c>
      <c r="F53" s="26">
        <f t="shared" si="3"/>
        <v>72.897705050456437</v>
      </c>
      <c r="G53" s="26">
        <f t="shared" si="4"/>
        <v>49.384270705205957</v>
      </c>
      <c r="H53" s="25">
        <v>737232.32082175929</v>
      </c>
      <c r="I53" s="25">
        <v>18.204444444738328</v>
      </c>
      <c r="J53" s="24">
        <v>4141.8655360499997</v>
      </c>
      <c r="K53" s="24">
        <v>0</v>
      </c>
      <c r="L53" s="23">
        <v>23.155374384999998</v>
      </c>
      <c r="M53" s="23">
        <v>92.164093635428571</v>
      </c>
      <c r="N53" s="23">
        <v>204.74528312699999</v>
      </c>
      <c r="O53" s="23">
        <v>75.915529382000003</v>
      </c>
      <c r="P53" s="23">
        <v>19.745436097199999</v>
      </c>
      <c r="Q53" s="23">
        <v>40.636772880000002</v>
      </c>
      <c r="R53" s="23">
        <v>630.506982171</v>
      </c>
      <c r="S53" s="23">
        <v>815.471166444</v>
      </c>
      <c r="T53" s="23">
        <v>1034.0058533475001</v>
      </c>
      <c r="U53" s="23">
        <v>55.434001471199998</v>
      </c>
      <c r="V53" s="23">
        <v>391.958723728</v>
      </c>
      <c r="W53" s="23">
        <v>102.46573677685714</v>
      </c>
      <c r="X53" s="23">
        <v>51.166084513500003</v>
      </c>
      <c r="Y53" s="23">
        <v>47.598570543333331</v>
      </c>
      <c r="Z53" s="23">
        <v>118.0746952968</v>
      </c>
      <c r="AA53" s="23">
        <v>0</v>
      </c>
      <c r="AB53" s="23">
        <v>2.5765559709999999</v>
      </c>
      <c r="AC53" s="23">
        <v>4.5739831830000002</v>
      </c>
      <c r="AD53" s="23">
        <v>0</v>
      </c>
      <c r="AF53" s="26">
        <f t="shared" si="5"/>
        <v>16582.388884908003</v>
      </c>
      <c r="AG53" s="26">
        <f t="shared" si="6"/>
        <v>4141.8655360499997</v>
      </c>
      <c r="AH53" s="26">
        <f t="shared" si="7"/>
        <v>20724.254420958001</v>
      </c>
      <c r="AI53" s="26">
        <f t="shared" si="8"/>
        <v>80.014405093090275</v>
      </c>
      <c r="AJ53" s="26">
        <f t="shared" si="9"/>
        <v>80.014405093090275</v>
      </c>
    </row>
    <row r="54" spans="1:36" x14ac:dyDescent="0.25">
      <c r="A54" s="26" t="s">
        <v>307</v>
      </c>
      <c r="C54" s="26">
        <v>50</v>
      </c>
      <c r="D54" s="26">
        <f t="shared" si="1"/>
        <v>53.764999999999993</v>
      </c>
      <c r="E54" s="26">
        <f t="shared" si="2"/>
        <v>1.4307720651536059E-3</v>
      </c>
      <c r="F54" s="26">
        <f t="shared" si="3"/>
        <v>72.897705050456437</v>
      </c>
      <c r="G54" s="26">
        <f t="shared" si="4"/>
        <v>49.384270705205957</v>
      </c>
      <c r="H54" s="25">
        <v>737232.34359953704</v>
      </c>
      <c r="I54" s="25">
        <v>18.751111110672355</v>
      </c>
      <c r="J54" s="24">
        <v>4102.947379575</v>
      </c>
      <c r="K54" s="24">
        <v>0</v>
      </c>
      <c r="L54" s="23">
        <v>23.056832557</v>
      </c>
      <c r="M54" s="23">
        <v>90.978239936571427</v>
      </c>
      <c r="N54" s="23">
        <v>202.03157022675001</v>
      </c>
      <c r="O54" s="23">
        <v>74.967650845999998</v>
      </c>
      <c r="P54" s="23">
        <v>19.509404956800001</v>
      </c>
      <c r="Q54" s="23">
        <v>40.303607651999997</v>
      </c>
      <c r="R54" s="23">
        <v>622.72921646099996</v>
      </c>
      <c r="S54" s="23">
        <v>803.22147872999994</v>
      </c>
      <c r="T54" s="23">
        <v>1022.0459255325</v>
      </c>
      <c r="U54" s="23">
        <v>54.488938415999996</v>
      </c>
      <c r="V54" s="23">
        <v>387.70109109599997</v>
      </c>
      <c r="W54" s="23">
        <v>101.66935792199999</v>
      </c>
      <c r="X54" s="23">
        <v>50.749334699249999</v>
      </c>
      <c r="Y54" s="23">
        <v>46.993763556666664</v>
      </c>
      <c r="Z54" s="23">
        <v>116.4360854712</v>
      </c>
      <c r="AA54" s="23">
        <v>0</v>
      </c>
      <c r="AB54" s="23">
        <v>2.5714724639999997</v>
      </c>
      <c r="AC54" s="23">
        <v>4.6214944214999996</v>
      </c>
      <c r="AD54" s="23">
        <v>0</v>
      </c>
      <c r="AF54" s="26">
        <f t="shared" si="5"/>
        <v>16379.348140782</v>
      </c>
      <c r="AG54" s="26">
        <f t="shared" si="6"/>
        <v>4102.947379575</v>
      </c>
      <c r="AH54" s="26">
        <f t="shared" si="7"/>
        <v>20482.295520357002</v>
      </c>
      <c r="AI54" s="26">
        <f t="shared" si="8"/>
        <v>79.968322517868415</v>
      </c>
      <c r="AJ54" s="26">
        <f t="shared" si="9"/>
        <v>79.968322517868415</v>
      </c>
    </row>
    <row r="55" spans="1:36" x14ac:dyDescent="0.25">
      <c r="A55" s="26" t="s">
        <v>308</v>
      </c>
      <c r="C55" s="26">
        <v>50</v>
      </c>
      <c r="D55" s="26">
        <f t="shared" si="1"/>
        <v>53.764999999999993</v>
      </c>
      <c r="E55" s="26">
        <f t="shared" si="2"/>
        <v>1.4307720651536059E-3</v>
      </c>
      <c r="F55" s="26">
        <f t="shared" si="3"/>
        <v>72.897705050456437</v>
      </c>
      <c r="G55" s="26">
        <f t="shared" si="4"/>
        <v>49.384270705205957</v>
      </c>
      <c r="H55" s="25">
        <v>737232.36645833333</v>
      </c>
      <c r="I55" s="25">
        <v>19.299722221679986</v>
      </c>
      <c r="J55" s="24">
        <v>4043.4234229949998</v>
      </c>
      <c r="K55" s="24">
        <v>0</v>
      </c>
      <c r="L55" s="23">
        <v>22.619259915999997</v>
      </c>
      <c r="M55" s="23">
        <v>90.001536239999993</v>
      </c>
      <c r="N55" s="23">
        <v>199.41962522624999</v>
      </c>
      <c r="O55" s="23">
        <v>74.192611548000002</v>
      </c>
      <c r="P55" s="23">
        <v>19.531224933000001</v>
      </c>
      <c r="Q55" s="23">
        <v>39.855476957999997</v>
      </c>
      <c r="R55" s="23">
        <v>609.78973595100001</v>
      </c>
      <c r="S55" s="23">
        <v>789.97855195599993</v>
      </c>
      <c r="T55" s="23">
        <v>1004.3119158434999</v>
      </c>
      <c r="U55" s="23">
        <v>53.738143535999995</v>
      </c>
      <c r="V55" s="23">
        <v>381.16761148399996</v>
      </c>
      <c r="W55" s="23">
        <v>99.929457822857131</v>
      </c>
      <c r="X55" s="23">
        <v>50.012323944000002</v>
      </c>
      <c r="Y55" s="23">
        <v>46.412940295333335</v>
      </c>
      <c r="Z55" s="23">
        <v>115.42908183839999</v>
      </c>
      <c r="AA55" s="23">
        <v>0</v>
      </c>
      <c r="AB55" s="23">
        <v>2.5714724639999997</v>
      </c>
      <c r="AC55" s="23">
        <v>4.6424150079999995</v>
      </c>
      <c r="AD55" s="23">
        <v>0</v>
      </c>
      <c r="AF55" s="26">
        <f t="shared" si="5"/>
        <v>16128.913469855999</v>
      </c>
      <c r="AG55" s="26">
        <f t="shared" si="6"/>
        <v>4043.4234229949998</v>
      </c>
      <c r="AH55" s="26">
        <f t="shared" si="7"/>
        <v>20172.336892850999</v>
      </c>
      <c r="AI55" s="26">
        <f t="shared" si="8"/>
        <v>79.955602345566746</v>
      </c>
      <c r="AJ55" s="26">
        <f t="shared" si="9"/>
        <v>79.955602345566746</v>
      </c>
    </row>
    <row r="56" spans="1:36" x14ac:dyDescent="0.25">
      <c r="A56" s="26" t="s">
        <v>309</v>
      </c>
      <c r="C56" s="26">
        <v>50</v>
      </c>
      <c r="D56" s="26">
        <f t="shared" si="1"/>
        <v>53.764999999999993</v>
      </c>
      <c r="E56" s="26">
        <f t="shared" si="2"/>
        <v>1.4307720651536059E-3</v>
      </c>
      <c r="F56" s="26">
        <f t="shared" si="3"/>
        <v>72.897705050456437</v>
      </c>
      <c r="G56" s="26">
        <f t="shared" si="4"/>
        <v>49.384270705205957</v>
      </c>
      <c r="H56" s="25">
        <v>737232.38929398148</v>
      </c>
      <c r="I56" s="25">
        <v>19.847777777351439</v>
      </c>
      <c r="J56" s="24">
        <v>4116.6229910024995</v>
      </c>
      <c r="K56" s="24">
        <v>0</v>
      </c>
      <c r="L56" s="23">
        <v>23.025549436999999</v>
      </c>
      <c r="M56" s="23">
        <v>91.64255933485714</v>
      </c>
      <c r="N56" s="23">
        <v>202.05825863850001</v>
      </c>
      <c r="O56" s="23">
        <v>74.977035782000002</v>
      </c>
      <c r="P56" s="23">
        <v>19.520197633199999</v>
      </c>
      <c r="Q56" s="23">
        <v>40.897204854000002</v>
      </c>
      <c r="R56" s="23">
        <v>619.03976349599998</v>
      </c>
      <c r="S56" s="23">
        <v>803.21913249599993</v>
      </c>
      <c r="T56" s="23">
        <v>1020.6639937065</v>
      </c>
      <c r="U56" s="23">
        <v>54.610942584</v>
      </c>
      <c r="V56" s="23">
        <v>387.05783194099996</v>
      </c>
      <c r="W56" s="23">
        <v>101.51886376971427</v>
      </c>
      <c r="X56" s="23">
        <v>50.744055672750001</v>
      </c>
      <c r="Y56" s="23">
        <v>47.031824686</v>
      </c>
      <c r="Z56" s="23">
        <v>116.566770705</v>
      </c>
      <c r="AA56" s="23">
        <v>0</v>
      </c>
      <c r="AB56" s="23">
        <v>2.5835946729999999</v>
      </c>
      <c r="AC56" s="23">
        <v>4.7194496909999994</v>
      </c>
      <c r="AD56" s="23">
        <v>0</v>
      </c>
      <c r="AF56" s="26">
        <f t="shared" si="5"/>
        <v>16369.346145240001</v>
      </c>
      <c r="AG56" s="26">
        <f t="shared" si="6"/>
        <v>4116.6229910024995</v>
      </c>
      <c r="AH56" s="26">
        <f t="shared" si="7"/>
        <v>20485.9691362425</v>
      </c>
      <c r="AI56" s="26">
        <f t="shared" si="8"/>
        <v>79.905158678972981</v>
      </c>
      <c r="AJ56" s="26">
        <f t="shared" si="9"/>
        <v>79.905158678972981</v>
      </c>
    </row>
    <row r="57" spans="1:36" x14ac:dyDescent="0.25">
      <c r="A57" s="26" t="s">
        <v>310</v>
      </c>
      <c r="C57" s="26">
        <v>50</v>
      </c>
      <c r="D57" s="26">
        <f t="shared" si="1"/>
        <v>53.764999999999993</v>
      </c>
      <c r="E57" s="26">
        <f t="shared" si="2"/>
        <v>1.4307720651536059E-3</v>
      </c>
      <c r="F57" s="26">
        <f t="shared" si="3"/>
        <v>72.897705050456437</v>
      </c>
      <c r="G57" s="26">
        <f t="shared" si="4"/>
        <v>49.384270705205957</v>
      </c>
      <c r="H57" s="25">
        <v>737232.41214120365</v>
      </c>
      <c r="I57" s="25">
        <v>20.396111109293997</v>
      </c>
      <c r="J57" s="24">
        <v>4039.6723813874996</v>
      </c>
      <c r="K57" s="24">
        <v>0</v>
      </c>
      <c r="L57" s="23">
        <v>22.594233419999998</v>
      </c>
      <c r="M57" s="23">
        <v>90.193592251714279</v>
      </c>
      <c r="N57" s="23">
        <v>198.63627634950001</v>
      </c>
      <c r="O57" s="23">
        <v>73.69260301333334</v>
      </c>
      <c r="P57" s="23">
        <v>19.295193792599999</v>
      </c>
      <c r="Q57" s="23">
        <v>40.212104525999997</v>
      </c>
      <c r="R57" s="23">
        <v>605.48439656100004</v>
      </c>
      <c r="S57" s="23">
        <v>787.68002471399996</v>
      </c>
      <c r="T57" s="23">
        <v>1000.192515498</v>
      </c>
      <c r="U57" s="23">
        <v>53.526513229199999</v>
      </c>
      <c r="V57" s="23">
        <v>379.62887301899997</v>
      </c>
      <c r="W57" s="23">
        <v>99.62042528742856</v>
      </c>
      <c r="X57" s="23">
        <v>49.785619083749999</v>
      </c>
      <c r="Y57" s="23">
        <v>46.29849621466667</v>
      </c>
      <c r="Z57" s="23">
        <v>114.854019885</v>
      </c>
      <c r="AA57" s="23">
        <v>0</v>
      </c>
      <c r="AB57" s="23">
        <v>2.5411669414999998</v>
      </c>
      <c r="AC57" s="23">
        <v>4.4779831085000001</v>
      </c>
      <c r="AD57" s="23">
        <v>0</v>
      </c>
      <c r="AF57" s="26">
        <f t="shared" si="5"/>
        <v>16063.941557927998</v>
      </c>
      <c r="AG57" s="26">
        <f t="shared" si="6"/>
        <v>4039.6723813874996</v>
      </c>
      <c r="AH57" s="26">
        <f t="shared" si="7"/>
        <v>20103.613939315495</v>
      </c>
      <c r="AI57" s="26">
        <f t="shared" si="8"/>
        <v>79.905740362993427</v>
      </c>
      <c r="AJ57" s="26">
        <f t="shared" si="9"/>
        <v>79.905740362993427</v>
      </c>
    </row>
    <row r="58" spans="1:36" x14ac:dyDescent="0.25">
      <c r="A58" s="26" t="s">
        <v>311</v>
      </c>
      <c r="C58" s="26">
        <v>50</v>
      </c>
      <c r="D58" s="26">
        <f t="shared" si="1"/>
        <v>53.764999999999993</v>
      </c>
      <c r="E58" s="26">
        <f t="shared" si="2"/>
        <v>1.4307720651536059E-3</v>
      </c>
      <c r="F58" s="26">
        <f t="shared" si="3"/>
        <v>72.897705050456437</v>
      </c>
      <c r="G58" s="26">
        <f t="shared" si="4"/>
        <v>49.384270705205957</v>
      </c>
      <c r="H58" s="25">
        <v>737232.43502314819</v>
      </c>
      <c r="I58" s="25">
        <v>20.945277778431773</v>
      </c>
      <c r="J58" s="24">
        <v>4121.6409989699996</v>
      </c>
      <c r="K58" s="24">
        <v>0</v>
      </c>
      <c r="L58" s="23">
        <v>23.079903857999998</v>
      </c>
      <c r="M58" s="23">
        <v>92.062200044571426</v>
      </c>
      <c r="N58" s="23">
        <v>202.67707785600001</v>
      </c>
      <c r="O58" s="23">
        <v>75.283349665333333</v>
      </c>
      <c r="P58" s="23">
        <v>19.709069470199999</v>
      </c>
      <c r="Q58" s="23">
        <v>41.21160021</v>
      </c>
      <c r="R58" s="23">
        <v>616.83195730199998</v>
      </c>
      <c r="S58" s="23">
        <v>804.719940178</v>
      </c>
      <c r="T58" s="23">
        <v>1020.6229346115</v>
      </c>
      <c r="U58" s="23">
        <v>54.612819571199999</v>
      </c>
      <c r="V58" s="23">
        <v>386.88421062499998</v>
      </c>
      <c r="W58" s="23">
        <v>101.89526673857142</v>
      </c>
      <c r="X58" s="23">
        <v>50.864593444500002</v>
      </c>
      <c r="Y58" s="23">
        <v>47.248199599333333</v>
      </c>
      <c r="Z58" s="23">
        <v>117.12493977359999</v>
      </c>
      <c r="AA58" s="23">
        <v>0</v>
      </c>
      <c r="AB58" s="23">
        <v>2.6101853249999998</v>
      </c>
      <c r="AC58" s="23">
        <v>4.6918814414999996</v>
      </c>
      <c r="AD58" s="23">
        <v>0</v>
      </c>
      <c r="AF58" s="26">
        <f t="shared" si="5"/>
        <v>16392.857756154001</v>
      </c>
      <c r="AG58" s="26">
        <f t="shared" si="6"/>
        <v>4121.6409989699996</v>
      </c>
      <c r="AH58" s="26">
        <f t="shared" si="7"/>
        <v>20514.498755124001</v>
      </c>
      <c r="AI58" s="26">
        <f t="shared" si="8"/>
        <v>79.908643890504422</v>
      </c>
      <c r="AJ58" s="26">
        <f t="shared" si="9"/>
        <v>79.908643890504422</v>
      </c>
    </row>
    <row r="59" spans="1:36" x14ac:dyDescent="0.25">
      <c r="A59" s="26" t="s">
        <v>312</v>
      </c>
      <c r="C59" s="26">
        <v>50</v>
      </c>
      <c r="D59" s="26">
        <f t="shared" si="1"/>
        <v>53.764999999999993</v>
      </c>
      <c r="E59" s="26">
        <f t="shared" si="2"/>
        <v>1.4307720651536059E-3</v>
      </c>
      <c r="F59" s="26">
        <f t="shared" si="3"/>
        <v>72.897705050456437</v>
      </c>
      <c r="G59" s="26">
        <f t="shared" si="4"/>
        <v>49.384270705205957</v>
      </c>
      <c r="H59" s="25">
        <v>737232.45790509263</v>
      </c>
      <c r="I59" s="25">
        <v>21.494444444775581</v>
      </c>
      <c r="J59" s="24">
        <v>4058.6240865224995</v>
      </c>
      <c r="K59" s="24">
        <v>0</v>
      </c>
      <c r="L59" s="23">
        <v>22.634901476</v>
      </c>
      <c r="M59" s="23">
        <v>91.009076154857141</v>
      </c>
      <c r="N59" s="23">
        <v>199.33545408149999</v>
      </c>
      <c r="O59" s="23">
        <v>73.963202001333329</v>
      </c>
      <c r="P59" s="23">
        <v>19.3953779844</v>
      </c>
      <c r="Q59" s="23">
        <v>40.721237303999999</v>
      </c>
      <c r="R59" s="23">
        <v>602.75924577000001</v>
      </c>
      <c r="S59" s="23">
        <v>788.43707621800002</v>
      </c>
      <c r="T59" s="23">
        <v>1000.3444341495</v>
      </c>
      <c r="U59" s="23">
        <v>53.440641064799998</v>
      </c>
      <c r="V59" s="23">
        <v>379.16783803799996</v>
      </c>
      <c r="W59" s="23">
        <v>99.338877207428567</v>
      </c>
      <c r="X59" s="23">
        <v>49.782979570499997</v>
      </c>
      <c r="Y59" s="23">
        <v>46.500793723999998</v>
      </c>
      <c r="Z59" s="23">
        <v>115.08277769999999</v>
      </c>
      <c r="AA59" s="23">
        <v>0</v>
      </c>
      <c r="AB59" s="23">
        <v>2.5728411004999998</v>
      </c>
      <c r="AC59" s="23">
        <v>4.6926635194999999</v>
      </c>
      <c r="AD59" s="23">
        <v>0</v>
      </c>
      <c r="AF59" s="26">
        <f t="shared" si="5"/>
        <v>16076.163090834001</v>
      </c>
      <c r="AG59" s="26">
        <f t="shared" si="6"/>
        <v>4058.6240865224995</v>
      </c>
      <c r="AH59" s="26">
        <f t="shared" si="7"/>
        <v>20134.787177356502</v>
      </c>
      <c r="AI59" s="26">
        <f t="shared" si="8"/>
        <v>79.842726666180951</v>
      </c>
      <c r="AJ59" s="26">
        <f t="shared" si="9"/>
        <v>79.842726666180951</v>
      </c>
    </row>
    <row r="60" spans="1:36" x14ac:dyDescent="0.25">
      <c r="A60" s="26" t="s">
        <v>313</v>
      </c>
      <c r="C60" s="26">
        <v>50</v>
      </c>
      <c r="D60" s="26">
        <f t="shared" si="1"/>
        <v>53.764999999999993</v>
      </c>
      <c r="E60" s="26">
        <f t="shared" si="2"/>
        <v>1.4307720651536059E-3</v>
      </c>
      <c r="F60" s="26">
        <f t="shared" si="3"/>
        <v>72.897705050456437</v>
      </c>
      <c r="G60" s="26">
        <f t="shared" si="4"/>
        <v>49.384270705205957</v>
      </c>
      <c r="H60" s="25">
        <v>737232.48090277775</v>
      </c>
      <c r="I60" s="25">
        <v>22.046388887800276</v>
      </c>
      <c r="J60" s="24">
        <v>4144.7983285499995</v>
      </c>
      <c r="K60" s="24">
        <v>0</v>
      </c>
      <c r="L60" s="23">
        <v>23.158893736</v>
      </c>
      <c r="M60" s="23">
        <v>92.698364634857143</v>
      </c>
      <c r="N60" s="23">
        <v>203.87688326775</v>
      </c>
      <c r="O60" s="23">
        <v>75.895716739333338</v>
      </c>
      <c r="P60" s="23">
        <v>19.701561521399999</v>
      </c>
      <c r="Q60" s="23">
        <v>41.802851177999997</v>
      </c>
      <c r="R60" s="23">
        <v>614.92916152800001</v>
      </c>
      <c r="S60" s="23">
        <v>802.02255315599996</v>
      </c>
      <c r="T60" s="23">
        <v>1021.969086369</v>
      </c>
      <c r="U60" s="23">
        <v>54.614227311599997</v>
      </c>
      <c r="V60" s="23">
        <v>388.48473325199996</v>
      </c>
      <c r="W60" s="23">
        <v>102.09302074714284</v>
      </c>
      <c r="X60" s="23">
        <v>50.891281856249996</v>
      </c>
      <c r="Y60" s="23">
        <v>47.475002219333334</v>
      </c>
      <c r="Z60" s="23">
        <v>117.660115749</v>
      </c>
      <c r="AA60" s="23">
        <v>0</v>
      </c>
      <c r="AB60" s="23">
        <v>2.5843767509999998</v>
      </c>
      <c r="AC60" s="23">
        <v>4.7620729419999996</v>
      </c>
      <c r="AD60" s="23">
        <v>0</v>
      </c>
      <c r="AF60" s="26">
        <f t="shared" si="5"/>
        <v>16425.188860673999</v>
      </c>
      <c r="AG60" s="26">
        <f t="shared" si="6"/>
        <v>4144.7983285499995</v>
      </c>
      <c r="AH60" s="26">
        <f t="shared" si="7"/>
        <v>20569.987189223997</v>
      </c>
      <c r="AI60" s="26">
        <f t="shared" si="8"/>
        <v>79.850262956306864</v>
      </c>
      <c r="AJ60" s="26">
        <f t="shared" si="9"/>
        <v>79.850262956306864</v>
      </c>
    </row>
    <row r="61" spans="1:36" x14ac:dyDescent="0.25">
      <c r="A61" s="26" t="s">
        <v>314</v>
      </c>
      <c r="C61" s="26">
        <v>50</v>
      </c>
      <c r="D61" s="26">
        <f t="shared" si="1"/>
        <v>53.764999999999993</v>
      </c>
      <c r="E61" s="26">
        <f t="shared" si="2"/>
        <v>1.4307720651536059E-3</v>
      </c>
      <c r="F61" s="26">
        <f t="shared" si="3"/>
        <v>72.897705050456437</v>
      </c>
      <c r="G61" s="26">
        <f t="shared" si="4"/>
        <v>49.384270705205957</v>
      </c>
      <c r="H61" s="25">
        <v>737232.50390046299</v>
      </c>
      <c r="I61" s="25">
        <v>22.598333333618939</v>
      </c>
      <c r="J61" s="24">
        <v>4109.33500164</v>
      </c>
      <c r="K61" s="24">
        <v>0</v>
      </c>
      <c r="L61" s="23">
        <v>22.97354125</v>
      </c>
      <c r="M61" s="23">
        <v>92.298499325999998</v>
      </c>
      <c r="N61" s="23">
        <v>202.67179882950001</v>
      </c>
      <c r="O61" s="23">
        <v>75.434290719333333</v>
      </c>
      <c r="P61" s="23">
        <v>19.721973757200001</v>
      </c>
      <c r="Q61" s="23">
        <v>41.807543645999999</v>
      </c>
      <c r="R61" s="23">
        <v>610.66605434999997</v>
      </c>
      <c r="S61" s="23">
        <v>797.83530754399999</v>
      </c>
      <c r="T61" s="23">
        <v>1014.003621939</v>
      </c>
      <c r="U61" s="23">
        <v>54.292324006800001</v>
      </c>
      <c r="V61" s="23">
        <v>384.649813779</v>
      </c>
      <c r="W61" s="23">
        <v>101.11128940628571</v>
      </c>
      <c r="X61" s="23">
        <v>50.566328447250001</v>
      </c>
      <c r="Y61" s="23">
        <v>47.144443918</v>
      </c>
      <c r="Z61" s="23">
        <v>116.87835058019999</v>
      </c>
      <c r="AA61" s="23">
        <v>0</v>
      </c>
      <c r="AB61" s="23">
        <v>2.5802708415</v>
      </c>
      <c r="AC61" s="23">
        <v>4.6674415040000001</v>
      </c>
      <c r="AD61" s="23">
        <v>0</v>
      </c>
      <c r="AF61" s="26">
        <f t="shared" si="5"/>
        <v>16309.810457490003</v>
      </c>
      <c r="AG61" s="26">
        <f t="shared" si="6"/>
        <v>4109.33500164</v>
      </c>
      <c r="AH61" s="26">
        <f t="shared" si="7"/>
        <v>20419.145459130003</v>
      </c>
      <c r="AI61" s="26">
        <f t="shared" si="8"/>
        <v>79.875088260353252</v>
      </c>
      <c r="AJ61" s="26">
        <f t="shared" si="9"/>
        <v>79.875088260353252</v>
      </c>
    </row>
    <row r="62" spans="1:36" x14ac:dyDescent="0.25">
      <c r="A62" s="26" t="s">
        <v>315</v>
      </c>
      <c r="C62" s="26">
        <v>50</v>
      </c>
      <c r="D62" s="26">
        <f t="shared" si="1"/>
        <v>53.764999999999993</v>
      </c>
      <c r="E62" s="26">
        <f t="shared" si="2"/>
        <v>1.4307720651536059E-3</v>
      </c>
      <c r="F62" s="26">
        <f t="shared" si="3"/>
        <v>72.897705050456437</v>
      </c>
      <c r="G62" s="26">
        <f t="shared" si="4"/>
        <v>49.384270705205957</v>
      </c>
      <c r="H62" s="25">
        <v>737232.52690972225</v>
      </c>
      <c r="I62" s="25">
        <v>23.150555555708706</v>
      </c>
      <c r="J62" s="24">
        <v>4073.3232425324995</v>
      </c>
      <c r="K62" s="24">
        <v>0</v>
      </c>
      <c r="L62" s="23">
        <v>22.610266018999997</v>
      </c>
      <c r="M62" s="23">
        <v>90.923606201999988</v>
      </c>
      <c r="N62" s="23">
        <v>199.565971572</v>
      </c>
      <c r="O62" s="23">
        <v>74.362583166666667</v>
      </c>
      <c r="P62" s="23">
        <v>19.3777812294</v>
      </c>
      <c r="Q62" s="23">
        <v>41.256178656000003</v>
      </c>
      <c r="R62" s="23">
        <v>600.50334177900004</v>
      </c>
      <c r="S62" s="23">
        <v>785.11168056199995</v>
      </c>
      <c r="T62" s="23">
        <v>1001.1292494225</v>
      </c>
      <c r="U62" s="23">
        <v>53.565460713599997</v>
      </c>
      <c r="V62" s="23">
        <v>380.55719960499999</v>
      </c>
      <c r="W62" s="23">
        <v>99.912363832285706</v>
      </c>
      <c r="X62" s="23">
        <v>49.904103900750002</v>
      </c>
      <c r="Y62" s="23">
        <v>46.485673549333335</v>
      </c>
      <c r="Z62" s="23">
        <v>115.842957516</v>
      </c>
      <c r="AA62" s="23">
        <v>0</v>
      </c>
      <c r="AB62" s="23">
        <v>2.5411669414999998</v>
      </c>
      <c r="AC62" s="23">
        <v>4.6486716320000001</v>
      </c>
      <c r="AD62" s="23">
        <v>0</v>
      </c>
      <c r="AF62" s="26">
        <f t="shared" si="5"/>
        <v>16090.895094119998</v>
      </c>
      <c r="AG62" s="26">
        <f t="shared" si="6"/>
        <v>4073.3232425324995</v>
      </c>
      <c r="AH62" s="26">
        <f t="shared" si="7"/>
        <v>20164.218336652499</v>
      </c>
      <c r="AI62" s="26">
        <f t="shared" si="8"/>
        <v>79.799250461752735</v>
      </c>
      <c r="AJ62" s="26">
        <f t="shared" si="9"/>
        <v>79.799250461752735</v>
      </c>
    </row>
    <row r="63" spans="1:36" x14ac:dyDescent="0.25">
      <c r="A63" s="26" t="s">
        <v>316</v>
      </c>
      <c r="C63" s="26">
        <v>50</v>
      </c>
      <c r="D63" s="26">
        <f t="shared" si="1"/>
        <v>53.764999999999993</v>
      </c>
      <c r="E63" s="26">
        <f t="shared" si="2"/>
        <v>1.4307720651536059E-3</v>
      </c>
      <c r="F63" s="26">
        <f t="shared" si="3"/>
        <v>72.897705050456437</v>
      </c>
      <c r="G63" s="26">
        <f t="shared" si="4"/>
        <v>49.384270705205957</v>
      </c>
      <c r="H63" s="25">
        <v>737232.54987268522</v>
      </c>
      <c r="I63" s="25">
        <v>23.701666667126119</v>
      </c>
      <c r="J63" s="24">
        <v>4087.6968585749996</v>
      </c>
      <c r="K63" s="24">
        <v>0</v>
      </c>
      <c r="L63" s="23">
        <v>22.622779266999999</v>
      </c>
      <c r="M63" s="23">
        <v>90.955783125428567</v>
      </c>
      <c r="N63" s="23">
        <v>199.66070076975001</v>
      </c>
      <c r="O63" s="23">
        <v>74.737719913999996</v>
      </c>
      <c r="P63" s="23">
        <v>19.345637823600001</v>
      </c>
      <c r="Q63" s="23">
        <v>41.467339715999998</v>
      </c>
      <c r="R63" s="23">
        <v>599.47099881899999</v>
      </c>
      <c r="S63" s="23">
        <v>785.60595385799991</v>
      </c>
      <c r="T63" s="23">
        <v>1004.5265962545</v>
      </c>
      <c r="U63" s="23">
        <v>53.561237492399997</v>
      </c>
      <c r="V63" s="23">
        <v>382.40016641199998</v>
      </c>
      <c r="W63" s="23">
        <v>100.37457193028571</v>
      </c>
      <c r="X63" s="23">
        <v>50.08711015275</v>
      </c>
      <c r="Y63" s="23">
        <v>46.412158217333335</v>
      </c>
      <c r="Z63" s="23">
        <v>115.3633872864</v>
      </c>
      <c r="AA63" s="23">
        <v>0</v>
      </c>
      <c r="AB63" s="23">
        <v>2.546445968</v>
      </c>
      <c r="AC63" s="23">
        <v>4.4251928434999996</v>
      </c>
      <c r="AD63" s="23">
        <v>0</v>
      </c>
      <c r="AF63" s="26">
        <f t="shared" si="5"/>
        <v>16118.568924149999</v>
      </c>
      <c r="AG63" s="26">
        <f t="shared" si="6"/>
        <v>4087.6968585749996</v>
      </c>
      <c r="AH63" s="26">
        <f t="shared" si="7"/>
        <v>20206.265782724997</v>
      </c>
      <c r="AI63" s="26">
        <f t="shared" si="8"/>
        <v>79.770151978948505</v>
      </c>
      <c r="AJ63" s="26">
        <f t="shared" si="9"/>
        <v>79.770151978948505</v>
      </c>
    </row>
    <row r="64" spans="1:36" x14ac:dyDescent="0.25">
      <c r="A64" s="26" t="s">
        <v>317</v>
      </c>
      <c r="C64" s="26">
        <v>50</v>
      </c>
      <c r="D64" s="26">
        <f t="shared" si="1"/>
        <v>53.764999999999993</v>
      </c>
      <c r="E64" s="26">
        <f t="shared" si="2"/>
        <v>1.4307720651536059E-3</v>
      </c>
      <c r="F64" s="26">
        <f t="shared" si="3"/>
        <v>72.897705050456437</v>
      </c>
      <c r="G64" s="26">
        <f t="shared" si="4"/>
        <v>49.384270705205957</v>
      </c>
      <c r="H64" s="25">
        <v>737232.57280092593</v>
      </c>
      <c r="I64" s="25">
        <v>24.251944444142282</v>
      </c>
      <c r="J64" s="24">
        <v>4066.3901210624995</v>
      </c>
      <c r="K64" s="24">
        <v>0</v>
      </c>
      <c r="L64" s="23">
        <v>22.584848483999998</v>
      </c>
      <c r="M64" s="23">
        <v>91.111304921999988</v>
      </c>
      <c r="N64" s="23">
        <v>199.86071721824999</v>
      </c>
      <c r="O64" s="23">
        <v>74.49032257333333</v>
      </c>
      <c r="P64" s="23">
        <v>19.354553512799999</v>
      </c>
      <c r="Q64" s="23">
        <v>41.446223609999997</v>
      </c>
      <c r="R64" s="23">
        <v>599.39474621399995</v>
      </c>
      <c r="S64" s="23">
        <v>784.32725632799998</v>
      </c>
      <c r="T64" s="23">
        <v>1001.1861455969999</v>
      </c>
      <c r="U64" s="23">
        <v>53.6142623808</v>
      </c>
      <c r="V64" s="23">
        <v>380.75780261199998</v>
      </c>
      <c r="W64" s="23">
        <v>99.941188992857136</v>
      </c>
      <c r="X64" s="23">
        <v>50.084763918749999</v>
      </c>
      <c r="Y64" s="23">
        <v>46.457779434000003</v>
      </c>
      <c r="Z64" s="23">
        <v>115.1442490308</v>
      </c>
      <c r="AA64" s="23">
        <v>0</v>
      </c>
      <c r="AB64" s="23">
        <v>2.5386251879999997</v>
      </c>
      <c r="AC64" s="23">
        <v>4.4099423225000001</v>
      </c>
      <c r="AD64" s="23">
        <v>0</v>
      </c>
      <c r="AF64" s="26">
        <f t="shared" si="5"/>
        <v>16087.005038147998</v>
      </c>
      <c r="AG64" s="26">
        <f t="shared" si="6"/>
        <v>4066.3901210624995</v>
      </c>
      <c r="AH64" s="26">
        <f t="shared" si="7"/>
        <v>20153.395159210497</v>
      </c>
      <c r="AI64" s="26">
        <f t="shared" si="8"/>
        <v>79.822803607341172</v>
      </c>
      <c r="AJ64" s="26">
        <f t="shared" si="9"/>
        <v>79.822803607341172</v>
      </c>
    </row>
    <row r="65" spans="1:36" x14ac:dyDescent="0.25">
      <c r="A65" s="26" t="s">
        <v>318</v>
      </c>
      <c r="C65" s="26">
        <v>50</v>
      </c>
      <c r="D65" s="26">
        <f t="shared" si="1"/>
        <v>53.764999999999993</v>
      </c>
      <c r="E65" s="26">
        <f t="shared" si="2"/>
        <v>1.4307720651536059E-3</v>
      </c>
      <c r="F65" s="26">
        <f t="shared" si="3"/>
        <v>72.897705050456437</v>
      </c>
      <c r="G65" s="26">
        <f t="shared" si="4"/>
        <v>49.384270705205957</v>
      </c>
      <c r="H65" s="25">
        <v>737232.59574074077</v>
      </c>
      <c r="I65" s="25">
        <v>24.802500000223517</v>
      </c>
      <c r="J65" s="24">
        <v>4054.4213948699999</v>
      </c>
      <c r="K65" s="24">
        <v>0</v>
      </c>
      <c r="L65" s="23">
        <v>22.497255748000001</v>
      </c>
      <c r="M65" s="23">
        <v>90.789870863999994</v>
      </c>
      <c r="N65" s="23">
        <v>199.20435825675</v>
      </c>
      <c r="O65" s="23">
        <v>74.736416450666667</v>
      </c>
      <c r="P65" s="23">
        <v>19.789779919800001</v>
      </c>
      <c r="Q65" s="23">
        <v>41.788773773999999</v>
      </c>
      <c r="R65" s="23">
        <v>599.21525931300005</v>
      </c>
      <c r="S65" s="23">
        <v>783.28865674399992</v>
      </c>
      <c r="T65" s="23">
        <v>997.80170305199999</v>
      </c>
      <c r="U65" s="23">
        <v>53.392308644399996</v>
      </c>
      <c r="V65" s="23">
        <v>378.80495384599999</v>
      </c>
      <c r="W65" s="23">
        <v>99.613051409142855</v>
      </c>
      <c r="X65" s="23">
        <v>49.827851295750001</v>
      </c>
      <c r="Y65" s="23">
        <v>46.331082798000004</v>
      </c>
      <c r="Z65" s="23">
        <v>116.1226286088</v>
      </c>
      <c r="AA65" s="23">
        <v>0</v>
      </c>
      <c r="AB65" s="23">
        <v>2.5702993469999997</v>
      </c>
      <c r="AC65" s="23">
        <v>4.5945127305</v>
      </c>
      <c r="AD65" s="23">
        <v>0</v>
      </c>
      <c r="AF65" s="26">
        <f t="shared" si="5"/>
        <v>16060.720178645999</v>
      </c>
      <c r="AG65" s="26">
        <f t="shared" si="6"/>
        <v>4054.4213948699999</v>
      </c>
      <c r="AH65" s="26">
        <f t="shared" si="7"/>
        <v>20115.141573515997</v>
      </c>
      <c r="AI65" s="26">
        <f t="shared" si="8"/>
        <v>79.843933088653301</v>
      </c>
      <c r="AJ65" s="26">
        <f t="shared" si="9"/>
        <v>79.843933088653301</v>
      </c>
    </row>
    <row r="66" spans="1:36" x14ac:dyDescent="0.25">
      <c r="A66" s="26" t="s">
        <v>319</v>
      </c>
      <c r="C66" s="26">
        <v>50</v>
      </c>
      <c r="D66" s="26">
        <f t="shared" si="1"/>
        <v>53.764999999999993</v>
      </c>
      <c r="E66" s="26">
        <f t="shared" si="2"/>
        <v>1.4307720651536059E-3</v>
      </c>
      <c r="F66" s="26">
        <f t="shared" si="3"/>
        <v>72.897705050456437</v>
      </c>
      <c r="G66" s="26">
        <f t="shared" si="4"/>
        <v>49.384270705205957</v>
      </c>
      <c r="H66" s="25">
        <v>737232.61864583334</v>
      </c>
      <c r="I66" s="25">
        <v>25.352222221903503</v>
      </c>
      <c r="J66" s="24">
        <v>4060.6389149699999</v>
      </c>
      <c r="K66" s="24">
        <v>0</v>
      </c>
      <c r="L66" s="23">
        <v>22.424522493999998</v>
      </c>
      <c r="M66" s="23">
        <v>90.160409799428564</v>
      </c>
      <c r="N66" s="23">
        <v>198.52160416275001</v>
      </c>
      <c r="O66" s="23">
        <v>74.294020995333341</v>
      </c>
      <c r="P66" s="23">
        <v>19.362999955199999</v>
      </c>
      <c r="Q66" s="23">
        <v>41.859160793999997</v>
      </c>
      <c r="R66" s="23">
        <v>596.65903736999996</v>
      </c>
      <c r="S66" s="23">
        <v>778.23330455199994</v>
      </c>
      <c r="T66" s="23">
        <v>998.84108471399998</v>
      </c>
      <c r="U66" s="23">
        <v>53.740959016799998</v>
      </c>
      <c r="V66" s="23">
        <v>380.79182300499997</v>
      </c>
      <c r="W66" s="23">
        <v>100.2384903582857</v>
      </c>
      <c r="X66" s="23">
        <v>50.153097983999999</v>
      </c>
      <c r="Y66" s="23">
        <v>46.045363635333331</v>
      </c>
      <c r="Z66" s="23">
        <v>114.6257313168</v>
      </c>
      <c r="AA66" s="23">
        <v>0</v>
      </c>
      <c r="AB66" s="23">
        <v>2.5163359649999997</v>
      </c>
      <c r="AC66" s="23">
        <v>4.6375270204999994</v>
      </c>
      <c r="AD66" s="23">
        <v>0</v>
      </c>
      <c r="AF66" s="26">
        <f t="shared" si="5"/>
        <v>16028.572080378</v>
      </c>
      <c r="AG66" s="26">
        <f t="shared" si="6"/>
        <v>4060.6389149699999</v>
      </c>
      <c r="AH66" s="26">
        <f t="shared" si="7"/>
        <v>20089.210995347999</v>
      </c>
      <c r="AI66" s="26">
        <f t="shared" si="8"/>
        <v>79.786966666285139</v>
      </c>
      <c r="AJ66" s="26">
        <f t="shared" si="9"/>
        <v>79.786966666285139</v>
      </c>
    </row>
    <row r="67" spans="1:36" x14ac:dyDescent="0.25">
      <c r="A67" s="26" t="s">
        <v>320</v>
      </c>
      <c r="C67" s="26">
        <v>50</v>
      </c>
      <c r="D67" s="26">
        <f t="shared" si="1"/>
        <v>53.764999999999993</v>
      </c>
      <c r="E67" s="26">
        <f t="shared" si="2"/>
        <v>1.4307720651536059E-3</v>
      </c>
      <c r="F67" s="26">
        <f t="shared" si="3"/>
        <v>72.897705050456437</v>
      </c>
      <c r="G67" s="26">
        <f t="shared" si="4"/>
        <v>49.384270705205957</v>
      </c>
      <c r="H67" s="25">
        <v>737232.64164351847</v>
      </c>
      <c r="I67" s="25">
        <v>25.904166664928198</v>
      </c>
      <c r="J67" s="24">
        <v>4196.2512401699996</v>
      </c>
      <c r="K67" s="24">
        <v>0</v>
      </c>
      <c r="L67" s="23">
        <v>21.727690996</v>
      </c>
      <c r="M67" s="23">
        <v>86.849873625428572</v>
      </c>
      <c r="N67" s="23">
        <v>208.02737121375</v>
      </c>
      <c r="O67" s="23">
        <v>73.432692424666669</v>
      </c>
      <c r="P67" s="23">
        <v>21.390146131199998</v>
      </c>
      <c r="Q67" s="23">
        <v>42.077360556000002</v>
      </c>
      <c r="R67" s="23">
        <v>626.54653917899998</v>
      </c>
      <c r="S67" s="23">
        <v>785.90079726399995</v>
      </c>
      <c r="T67" s="23">
        <v>1006.798337325</v>
      </c>
      <c r="U67" s="23">
        <v>52.138950441599995</v>
      </c>
      <c r="V67" s="23">
        <v>386.37664200299997</v>
      </c>
      <c r="W67" s="23">
        <v>94.465749189428564</v>
      </c>
      <c r="X67" s="23">
        <v>48.413365472999999</v>
      </c>
      <c r="Y67" s="23">
        <v>48.327467239333338</v>
      </c>
      <c r="Z67" s="23">
        <v>128.34791548920001</v>
      </c>
      <c r="AA67" s="23">
        <v>0</v>
      </c>
      <c r="AB67" s="23">
        <v>2.5724500614999997</v>
      </c>
      <c r="AC67" s="23">
        <v>4.6343987085</v>
      </c>
      <c r="AD67" s="23">
        <v>0</v>
      </c>
      <c r="AF67" s="26">
        <f t="shared" si="5"/>
        <v>16334.213637323999</v>
      </c>
      <c r="AG67" s="26">
        <f t="shared" si="6"/>
        <v>4196.2512401699996</v>
      </c>
      <c r="AH67" s="26">
        <f t="shared" si="7"/>
        <v>20530.464877494</v>
      </c>
      <c r="AI67" s="26">
        <f t="shared" si="8"/>
        <v>79.560856194883172</v>
      </c>
      <c r="AJ67" s="26">
        <f t="shared" si="9"/>
        <v>79.560856194883172</v>
      </c>
    </row>
    <row r="68" spans="1:36" x14ac:dyDescent="0.25">
      <c r="A68" s="26" t="s">
        <v>321</v>
      </c>
      <c r="C68" s="26">
        <v>50</v>
      </c>
      <c r="D68" s="26">
        <f t="shared" si="1"/>
        <v>53.764999999999993</v>
      </c>
      <c r="E68" s="26">
        <f t="shared" si="2"/>
        <v>1.4307720651536059E-3</v>
      </c>
      <c r="F68" s="26">
        <f t="shared" si="3"/>
        <v>72.897705050456437</v>
      </c>
      <c r="G68" s="26">
        <f t="shared" si="4"/>
        <v>49.384270705205957</v>
      </c>
      <c r="H68" s="25">
        <v>737232.66465277784</v>
      </c>
      <c r="I68" s="25">
        <v>26.456388889811933</v>
      </c>
      <c r="J68" s="24">
        <v>4125.3304519349995</v>
      </c>
      <c r="K68" s="24">
        <v>0</v>
      </c>
      <c r="L68" s="23">
        <v>21.123144701999998</v>
      </c>
      <c r="M68" s="23">
        <v>84.415823438571422</v>
      </c>
      <c r="N68" s="23">
        <v>203.085322572</v>
      </c>
      <c r="O68" s="23">
        <v>71.45820616733333</v>
      </c>
      <c r="P68" s="23">
        <v>23.489556314399998</v>
      </c>
      <c r="Q68" s="23">
        <v>41.960048856</v>
      </c>
      <c r="R68" s="23">
        <v>613.44047605499998</v>
      </c>
      <c r="S68" s="23">
        <v>763.43717086999993</v>
      </c>
      <c r="T68" s="23">
        <v>985.17544478100001</v>
      </c>
      <c r="U68" s="23">
        <v>51.113646183599997</v>
      </c>
      <c r="V68" s="23">
        <v>379.17213946699997</v>
      </c>
      <c r="W68" s="23">
        <v>93.281236195714285</v>
      </c>
      <c r="X68" s="23">
        <v>47.517983922749998</v>
      </c>
      <c r="Y68" s="23">
        <v>47.30815891266667</v>
      </c>
      <c r="Z68" s="23">
        <v>128.43237991320001</v>
      </c>
      <c r="AA68" s="23">
        <v>0</v>
      </c>
      <c r="AB68" s="23">
        <v>2.4905273910000001</v>
      </c>
      <c r="AC68" s="23">
        <v>4.5733966245</v>
      </c>
      <c r="AD68" s="23">
        <v>0</v>
      </c>
      <c r="AF68" s="26">
        <f t="shared" si="5"/>
        <v>16023.903074718</v>
      </c>
      <c r="AG68" s="26">
        <f t="shared" si="6"/>
        <v>4125.3304519349995</v>
      </c>
      <c r="AH68" s="26">
        <f t="shared" si="7"/>
        <v>20149.233526652999</v>
      </c>
      <c r="AI68" s="26">
        <f t="shared" si="8"/>
        <v>79.526117226850872</v>
      </c>
      <c r="AJ68" s="26">
        <f t="shared" si="9"/>
        <v>79.526117226850872</v>
      </c>
    </row>
    <row r="69" spans="1:36" x14ac:dyDescent="0.25">
      <c r="A69" s="26" t="s">
        <v>322</v>
      </c>
      <c r="C69" s="26">
        <v>50</v>
      </c>
      <c r="D69" s="26">
        <f t="shared" si="1"/>
        <v>53.764999999999993</v>
      </c>
      <c r="E69" s="26">
        <f t="shared" si="2"/>
        <v>1.4307720651536059E-3</v>
      </c>
      <c r="F69" s="26">
        <f t="shared" si="3"/>
        <v>72.897705050456437</v>
      </c>
      <c r="G69" s="26">
        <f t="shared" si="4"/>
        <v>49.384270705205957</v>
      </c>
      <c r="H69" s="25">
        <v>737232.68768518523</v>
      </c>
      <c r="I69" s="25">
        <v>27.009166667237878</v>
      </c>
      <c r="J69" s="24">
        <v>4160.6588703899997</v>
      </c>
      <c r="K69" s="24">
        <v>0</v>
      </c>
      <c r="L69" s="23">
        <v>21.351511477999999</v>
      </c>
      <c r="M69" s="23">
        <v>84.820716391714285</v>
      </c>
      <c r="N69" s="23">
        <v>204.7423503345</v>
      </c>
      <c r="O69" s="23">
        <v>72.299722095333337</v>
      </c>
      <c r="P69" s="23">
        <v>23.560647204599999</v>
      </c>
      <c r="Q69" s="23">
        <v>42.31433019</v>
      </c>
      <c r="R69" s="23">
        <v>620.96367537599997</v>
      </c>
      <c r="S69" s="23">
        <v>770.05511490599997</v>
      </c>
      <c r="T69" s="23">
        <v>996.72419508749999</v>
      </c>
      <c r="U69" s="23">
        <v>51.771530197200001</v>
      </c>
      <c r="V69" s="23">
        <v>384.23101100999997</v>
      </c>
      <c r="W69" s="23">
        <v>94.550883965999986</v>
      </c>
      <c r="X69" s="23">
        <v>48.00951994575</v>
      </c>
      <c r="Y69" s="23">
        <v>47.619947342000003</v>
      </c>
      <c r="Z69" s="23">
        <v>129.60432379619999</v>
      </c>
      <c r="AA69" s="23">
        <v>0</v>
      </c>
      <c r="AB69" s="23">
        <v>2.4883766764999997</v>
      </c>
      <c r="AC69" s="23">
        <v>4.6989201434999996</v>
      </c>
      <c r="AD69" s="23">
        <v>0</v>
      </c>
      <c r="AF69" s="26">
        <f t="shared" si="5"/>
        <v>16192.060011731997</v>
      </c>
      <c r="AG69" s="26">
        <f t="shared" si="6"/>
        <v>4160.6588703899997</v>
      </c>
      <c r="AH69" s="26">
        <f t="shared" si="7"/>
        <v>20352.718882121997</v>
      </c>
      <c r="AI69" s="26">
        <f t="shared" si="8"/>
        <v>79.557233141736376</v>
      </c>
      <c r="AJ69" s="26">
        <f t="shared" si="9"/>
        <v>79.557233141736376</v>
      </c>
    </row>
    <row r="70" spans="1:36" x14ac:dyDescent="0.25">
      <c r="A70" s="26" t="s">
        <v>323</v>
      </c>
      <c r="C70" s="26">
        <v>50</v>
      </c>
      <c r="D70" s="26">
        <f t="shared" si="1"/>
        <v>53.764999999999993</v>
      </c>
      <c r="E70" s="26">
        <f t="shared" si="2"/>
        <v>1.4307720651536059E-3</v>
      </c>
      <c r="F70" s="26">
        <f t="shared" si="3"/>
        <v>72.897705050456437</v>
      </c>
      <c r="G70" s="26">
        <f t="shared" si="4"/>
        <v>49.384270705205957</v>
      </c>
      <c r="H70" s="25">
        <v>737232.71070601849</v>
      </c>
      <c r="I70" s="25">
        <v>27.56166666559875</v>
      </c>
      <c r="J70" s="24">
        <v>4090.9610566274996</v>
      </c>
      <c r="K70" s="24">
        <v>0</v>
      </c>
      <c r="L70" s="23">
        <v>21.132138598999997</v>
      </c>
      <c r="M70" s="23">
        <v>84.349458533999993</v>
      </c>
      <c r="N70" s="23">
        <v>203.04836938650001</v>
      </c>
      <c r="O70" s="23">
        <v>71.790328624666671</v>
      </c>
      <c r="P70" s="23">
        <v>23.466797844599999</v>
      </c>
      <c r="Q70" s="23">
        <v>42.096130428000002</v>
      </c>
      <c r="R70" s="23">
        <v>613.10613770999998</v>
      </c>
      <c r="S70" s="23">
        <v>764.16137509800001</v>
      </c>
      <c r="T70" s="23">
        <v>984.03693473249996</v>
      </c>
      <c r="U70" s="23">
        <v>51.122092625999997</v>
      </c>
      <c r="V70" s="23">
        <v>378.72987435799996</v>
      </c>
      <c r="W70" s="23">
        <v>93.248388919714273</v>
      </c>
      <c r="X70" s="23">
        <v>47.583971753999997</v>
      </c>
      <c r="Y70" s="23">
        <v>47.239596741333337</v>
      </c>
      <c r="Z70" s="23">
        <v>128.50135919280001</v>
      </c>
      <c r="AA70" s="23">
        <v>0</v>
      </c>
      <c r="AB70" s="23">
        <v>2.4707799214999997</v>
      </c>
      <c r="AC70" s="23">
        <v>4.3712294614999996</v>
      </c>
      <c r="AD70" s="23">
        <v>0</v>
      </c>
      <c r="AF70" s="26">
        <f t="shared" si="5"/>
        <v>16020.566729970002</v>
      </c>
      <c r="AG70" s="26">
        <f t="shared" si="6"/>
        <v>4090.9610566274996</v>
      </c>
      <c r="AH70" s="26">
        <f t="shared" si="7"/>
        <v>20111.5277865975</v>
      </c>
      <c r="AI70" s="26">
        <f t="shared" si="8"/>
        <v>79.658626137026971</v>
      </c>
      <c r="AJ70" s="26">
        <f t="shared" si="9"/>
        <v>79.658626137026971</v>
      </c>
    </row>
    <row r="71" spans="1:36" x14ac:dyDescent="0.25">
      <c r="A71" s="26" t="s">
        <v>324</v>
      </c>
      <c r="C71" s="26">
        <v>50</v>
      </c>
      <c r="D71" s="26">
        <f t="shared" si="1"/>
        <v>53.764999999999993</v>
      </c>
      <c r="E71" s="26">
        <f t="shared" si="2"/>
        <v>1.4307720651536059E-3</v>
      </c>
      <c r="F71" s="26">
        <f t="shared" si="3"/>
        <v>72.897705050456437</v>
      </c>
      <c r="G71" s="26">
        <f t="shared" si="4"/>
        <v>49.384270705205957</v>
      </c>
      <c r="H71" s="25">
        <v>737232.7336805556</v>
      </c>
      <c r="I71" s="25">
        <v>28.113055556081235</v>
      </c>
      <c r="J71" s="24">
        <v>4118.4061288425</v>
      </c>
      <c r="K71" s="24">
        <v>0</v>
      </c>
      <c r="L71" s="23">
        <v>20.975331959999998</v>
      </c>
      <c r="M71" s="23">
        <v>82.768767170571422</v>
      </c>
      <c r="N71" s="23">
        <v>200.5601882295</v>
      </c>
      <c r="O71" s="23">
        <v>70.687859337333336</v>
      </c>
      <c r="P71" s="23">
        <v>23.322035206799999</v>
      </c>
      <c r="Q71" s="23">
        <v>42.18528732</v>
      </c>
      <c r="R71" s="23">
        <v>619.76357668499998</v>
      </c>
      <c r="S71" s="23">
        <v>758.85888625799998</v>
      </c>
      <c r="T71" s="23">
        <v>989.53885346250001</v>
      </c>
      <c r="U71" s="23">
        <v>51.470742998399999</v>
      </c>
      <c r="V71" s="23">
        <v>383.06102232199999</v>
      </c>
      <c r="W71" s="23">
        <v>97.96700066999999</v>
      </c>
      <c r="X71" s="23">
        <v>47.986350885</v>
      </c>
      <c r="Y71" s="23">
        <v>46.664248026000003</v>
      </c>
      <c r="Z71" s="23">
        <v>127.44414615239999</v>
      </c>
      <c r="AA71" s="23">
        <v>0</v>
      </c>
      <c r="AB71" s="23">
        <v>2.4588532320000001</v>
      </c>
      <c r="AC71" s="23">
        <v>4.5763294170000002</v>
      </c>
      <c r="AD71" s="23">
        <v>0</v>
      </c>
      <c r="AF71" s="26">
        <f t="shared" si="5"/>
        <v>16044.876060444001</v>
      </c>
      <c r="AG71" s="26">
        <f t="shared" si="6"/>
        <v>4118.4061288425</v>
      </c>
      <c r="AH71" s="26">
        <f t="shared" si="7"/>
        <v>20163.282189286503</v>
      </c>
      <c r="AI71" s="26">
        <f t="shared" si="8"/>
        <v>79.574723548576031</v>
      </c>
      <c r="AJ71" s="26">
        <f t="shared" si="9"/>
        <v>79.574723548576031</v>
      </c>
    </row>
    <row r="72" spans="1:36" x14ac:dyDescent="0.25">
      <c r="A72" s="26" t="s">
        <v>325</v>
      </c>
      <c r="C72" s="26">
        <v>50</v>
      </c>
      <c r="D72" s="26">
        <f t="shared" si="1"/>
        <v>53.764999999999993</v>
      </c>
      <c r="E72" s="26">
        <f t="shared" si="2"/>
        <v>1.4307720651536059E-3</v>
      </c>
      <c r="F72" s="26">
        <f t="shared" si="3"/>
        <v>72.897705050456437</v>
      </c>
      <c r="G72" s="26">
        <f t="shared" si="4"/>
        <v>49.384270705205957</v>
      </c>
      <c r="H72" s="25">
        <v>737232.75660879631</v>
      </c>
      <c r="I72" s="25">
        <v>28.663333333097398</v>
      </c>
      <c r="J72" s="24">
        <v>4114.1565125099996</v>
      </c>
      <c r="K72" s="24">
        <v>0</v>
      </c>
      <c r="L72" s="23">
        <v>20.926843123999998</v>
      </c>
      <c r="M72" s="23">
        <v>82.486883914285713</v>
      </c>
      <c r="N72" s="23">
        <v>201.527423196</v>
      </c>
      <c r="O72" s="23">
        <v>71.281717232000005</v>
      </c>
      <c r="P72" s="23">
        <v>23.474071169999998</v>
      </c>
      <c r="Q72" s="23">
        <v>42.631071779999999</v>
      </c>
      <c r="R72" s="23">
        <v>623.55039836100002</v>
      </c>
      <c r="S72" s="23">
        <v>758.61878831199999</v>
      </c>
      <c r="T72" s="23">
        <v>992.48337713249998</v>
      </c>
      <c r="U72" s="23">
        <v>51.501244040399996</v>
      </c>
      <c r="V72" s="23">
        <v>385.00956965899996</v>
      </c>
      <c r="W72" s="23">
        <v>98.416807245428558</v>
      </c>
      <c r="X72" s="23">
        <v>48.132403951500002</v>
      </c>
      <c r="Y72" s="23">
        <v>46.675979196</v>
      </c>
      <c r="Z72" s="23">
        <v>128.28128244359999</v>
      </c>
      <c r="AA72" s="23">
        <v>0</v>
      </c>
      <c r="AB72" s="23">
        <v>2.4572890759999999</v>
      </c>
      <c r="AC72" s="23">
        <v>4.437901611</v>
      </c>
      <c r="AD72" s="23">
        <v>0</v>
      </c>
      <c r="AF72" s="26">
        <f t="shared" si="5"/>
        <v>16100.911167065999</v>
      </c>
      <c r="AG72" s="26">
        <f t="shared" si="6"/>
        <v>4114.1565125099996</v>
      </c>
      <c r="AH72" s="26">
        <f t="shared" si="7"/>
        <v>20215.067679575997</v>
      </c>
      <c r="AI72" s="26">
        <f t="shared" si="8"/>
        <v>79.648069560179223</v>
      </c>
      <c r="AJ72" s="26">
        <f t="shared" si="9"/>
        <v>79.648069560179223</v>
      </c>
    </row>
    <row r="73" spans="1:36" x14ac:dyDescent="0.25">
      <c r="A73" s="26" t="s">
        <v>326</v>
      </c>
      <c r="C73" s="26">
        <v>50</v>
      </c>
      <c r="D73" s="26">
        <f t="shared" si="1"/>
        <v>53.764999999999993</v>
      </c>
      <c r="E73" s="26">
        <f t="shared" si="2"/>
        <v>1.4307720651536059E-3</v>
      </c>
      <c r="F73" s="26">
        <f t="shared" si="3"/>
        <v>72.897705050456437</v>
      </c>
      <c r="G73" s="26">
        <f t="shared" si="4"/>
        <v>49.384270705205957</v>
      </c>
      <c r="H73" s="25">
        <v>737232.77953703701</v>
      </c>
      <c r="I73" s="25">
        <v>29.213611110113561</v>
      </c>
      <c r="J73" s="24">
        <v>4141.6397110274993</v>
      </c>
      <c r="K73" s="24">
        <v>0</v>
      </c>
      <c r="L73" s="23">
        <v>21.143869768999998</v>
      </c>
      <c r="M73" s="23">
        <v>83.40090964542857</v>
      </c>
      <c r="N73" s="23">
        <v>204.35962091325001</v>
      </c>
      <c r="O73" s="23">
        <v>72.486899430000008</v>
      </c>
      <c r="P73" s="23">
        <v>23.702125114799998</v>
      </c>
      <c r="Q73" s="23">
        <v>43.166013132000003</v>
      </c>
      <c r="R73" s="23">
        <v>632.82506136300003</v>
      </c>
      <c r="S73" s="23">
        <v>768.87417712599995</v>
      </c>
      <c r="T73" s="23">
        <v>1005.415232382</v>
      </c>
      <c r="U73" s="23">
        <v>52.377327815999998</v>
      </c>
      <c r="V73" s="23">
        <v>389.89130053499997</v>
      </c>
      <c r="W73" s="23">
        <v>99.567467434285703</v>
      </c>
      <c r="X73" s="23">
        <v>48.961504391250003</v>
      </c>
      <c r="Y73" s="23">
        <v>47.250545833333334</v>
      </c>
      <c r="Z73" s="23">
        <v>129.42741775260001</v>
      </c>
      <c r="AA73" s="23">
        <v>0</v>
      </c>
      <c r="AB73" s="23">
        <v>2.4701933629999999</v>
      </c>
      <c r="AC73" s="23">
        <v>4.3712294614999996</v>
      </c>
      <c r="AD73" s="23">
        <v>0</v>
      </c>
      <c r="AF73" s="26">
        <f t="shared" si="5"/>
        <v>16311.119656061999</v>
      </c>
      <c r="AG73" s="26">
        <f t="shared" si="6"/>
        <v>4141.6397110274993</v>
      </c>
      <c r="AH73" s="26">
        <f t="shared" si="7"/>
        <v>20452.7593670895</v>
      </c>
      <c r="AI73" s="26">
        <f t="shared" si="8"/>
        <v>79.750215427206342</v>
      </c>
      <c r="AJ73" s="26">
        <f t="shared" si="9"/>
        <v>79.750215427206342</v>
      </c>
    </row>
    <row r="74" spans="1:36" x14ac:dyDescent="0.25">
      <c r="A74" s="26" t="s">
        <v>327</v>
      </c>
      <c r="C74" s="26">
        <v>50</v>
      </c>
      <c r="D74" s="26">
        <f t="shared" si="1"/>
        <v>53.764999999999993</v>
      </c>
      <c r="E74" s="26">
        <f t="shared" si="2"/>
        <v>1.4307720651536059E-3</v>
      </c>
      <c r="F74" s="26">
        <f t="shared" si="3"/>
        <v>72.897705050456437</v>
      </c>
      <c r="G74" s="26">
        <f t="shared" si="4"/>
        <v>49.384270705205957</v>
      </c>
      <c r="H74" s="25">
        <v>737232.80241898145</v>
      </c>
      <c r="I74" s="25">
        <v>29.762777776457369</v>
      </c>
      <c r="J74" s="24">
        <v>4115.1595275449999</v>
      </c>
      <c r="K74" s="24">
        <v>0</v>
      </c>
      <c r="L74" s="23">
        <v>21.094598854999997</v>
      </c>
      <c r="M74" s="23">
        <v>82.52375330571428</v>
      </c>
      <c r="N74" s="23">
        <v>202.71637727550001</v>
      </c>
      <c r="O74" s="23">
        <v>72.002271762666666</v>
      </c>
      <c r="P74" s="23">
        <v>23.777439226199999</v>
      </c>
      <c r="Q74" s="23">
        <v>43.00646922</v>
      </c>
      <c r="R74" s="23">
        <v>630.57033048899996</v>
      </c>
      <c r="S74" s="23">
        <v>763.63112621400001</v>
      </c>
      <c r="T74" s="23">
        <v>999.29918690249997</v>
      </c>
      <c r="U74" s="23">
        <v>51.906673275599999</v>
      </c>
      <c r="V74" s="23">
        <v>387.55914393899997</v>
      </c>
      <c r="W74" s="23">
        <v>98.960463180857133</v>
      </c>
      <c r="X74" s="23">
        <v>48.605756661000001</v>
      </c>
      <c r="Y74" s="23">
        <v>46.922333766000001</v>
      </c>
      <c r="Z74" s="23">
        <v>129.39879369779999</v>
      </c>
      <c r="AA74" s="23">
        <v>0</v>
      </c>
      <c r="AB74" s="23">
        <v>2.4764499870000001</v>
      </c>
      <c r="AC74" s="23">
        <v>4.4539342099999999</v>
      </c>
      <c r="AD74" s="23">
        <v>0</v>
      </c>
      <c r="AF74" s="26">
        <f t="shared" si="5"/>
        <v>16216.460845331998</v>
      </c>
      <c r="AG74" s="26">
        <f t="shared" si="6"/>
        <v>4115.1595275449999</v>
      </c>
      <c r="AH74" s="26">
        <f t="shared" si="7"/>
        <v>20331.620372876998</v>
      </c>
      <c r="AI74" s="26">
        <f t="shared" si="8"/>
        <v>79.759805406190111</v>
      </c>
      <c r="AJ74" s="26">
        <f t="shared" si="9"/>
        <v>79.759805406190111</v>
      </c>
    </row>
    <row r="75" spans="1:36" x14ac:dyDescent="0.25">
      <c r="A75" s="26" t="s">
        <v>328</v>
      </c>
      <c r="C75" s="26">
        <v>50</v>
      </c>
      <c r="D75" s="26">
        <f t="shared" si="1"/>
        <v>53.764999999999993</v>
      </c>
      <c r="E75" s="26">
        <f t="shared" si="2"/>
        <v>1.4307720651536059E-3</v>
      </c>
      <c r="F75" s="26">
        <f t="shared" si="3"/>
        <v>72.897705050456437</v>
      </c>
      <c r="G75" s="26">
        <f t="shared" si="4"/>
        <v>49.384270705205957</v>
      </c>
      <c r="H75" s="25">
        <v>737232.82534722227</v>
      </c>
      <c r="I75" s="25">
        <v>30.3130555562675</v>
      </c>
      <c r="J75" s="24">
        <v>4098.4836693899997</v>
      </c>
      <c r="K75" s="24">
        <v>0</v>
      </c>
      <c r="L75" s="23">
        <v>21.050802486999999</v>
      </c>
      <c r="M75" s="23">
        <v>83.000038807714276</v>
      </c>
      <c r="N75" s="23">
        <v>203.06332662825</v>
      </c>
      <c r="O75" s="23">
        <v>72.119322769999997</v>
      </c>
      <c r="P75" s="23">
        <v>24.104504245799998</v>
      </c>
      <c r="Q75" s="23">
        <v>43.133165855999998</v>
      </c>
      <c r="R75" s="23">
        <v>626.64977347499996</v>
      </c>
      <c r="S75" s="23">
        <v>765.38610924599993</v>
      </c>
      <c r="T75" s="23">
        <v>996.19101341099997</v>
      </c>
      <c r="U75" s="23">
        <v>51.848017425599998</v>
      </c>
      <c r="V75" s="23">
        <v>387.111404284</v>
      </c>
      <c r="W75" s="23">
        <v>98.385635850857142</v>
      </c>
      <c r="X75" s="23">
        <v>48.431842065749997</v>
      </c>
      <c r="Y75" s="23">
        <v>46.927808312000003</v>
      </c>
      <c r="Z75" s="23">
        <v>128.92602754679999</v>
      </c>
      <c r="AA75" s="23">
        <v>0</v>
      </c>
      <c r="AB75" s="23">
        <v>2.5143807699999998</v>
      </c>
      <c r="AC75" s="23">
        <v>4.5415269459999994</v>
      </c>
      <c r="AD75" s="23">
        <v>0</v>
      </c>
      <c r="AF75" s="26">
        <f t="shared" si="5"/>
        <v>16199.131561007998</v>
      </c>
      <c r="AG75" s="26">
        <f t="shared" si="6"/>
        <v>4098.4836693899997</v>
      </c>
      <c r="AH75" s="26">
        <f t="shared" si="7"/>
        <v>20297.615230397998</v>
      </c>
      <c r="AI75" s="26">
        <f t="shared" si="8"/>
        <v>79.808053198032582</v>
      </c>
      <c r="AJ75" s="26">
        <f t="shared" si="9"/>
        <v>79.808053198032582</v>
      </c>
    </row>
    <row r="76" spans="1:36" x14ac:dyDescent="0.25">
      <c r="A76" s="26" t="s">
        <v>329</v>
      </c>
      <c r="C76" s="26">
        <v>50</v>
      </c>
      <c r="D76" s="26">
        <f t="shared" si="1"/>
        <v>53.764999999999993</v>
      </c>
      <c r="E76" s="26">
        <f t="shared" si="2"/>
        <v>1.4307720651536059E-3</v>
      </c>
      <c r="F76" s="26">
        <f t="shared" si="3"/>
        <v>72.897705050456437</v>
      </c>
      <c r="G76" s="26">
        <f t="shared" si="4"/>
        <v>49.384270705205957</v>
      </c>
      <c r="H76" s="25">
        <v>737232.84821759257</v>
      </c>
      <c r="I76" s="25">
        <v>30.861944443546236</v>
      </c>
      <c r="J76" s="24">
        <v>4105.1909658374998</v>
      </c>
      <c r="K76" s="24">
        <v>0</v>
      </c>
      <c r="L76" s="23">
        <v>21.012089625999998</v>
      </c>
      <c r="M76" s="23">
        <v>81.923117401714279</v>
      </c>
      <c r="N76" s="23">
        <v>201.83419329149999</v>
      </c>
      <c r="O76" s="23">
        <v>71.718638141333329</v>
      </c>
      <c r="P76" s="23">
        <v>23.663412253800001</v>
      </c>
      <c r="Q76" s="23">
        <v>43.398290297999999</v>
      </c>
      <c r="R76" s="23">
        <v>630.51519398999994</v>
      </c>
      <c r="S76" s="23">
        <v>760.94703451800001</v>
      </c>
      <c r="T76" s="23">
        <v>999.54026244600004</v>
      </c>
      <c r="U76" s="23">
        <v>51.937643564399998</v>
      </c>
      <c r="V76" s="23">
        <v>388.229775824</v>
      </c>
      <c r="W76" s="23">
        <v>99.556741793142848</v>
      </c>
      <c r="X76" s="23">
        <v>48.87058782375</v>
      </c>
      <c r="Y76" s="23">
        <v>46.629836594000004</v>
      </c>
      <c r="Z76" s="23">
        <v>129.04169688299999</v>
      </c>
      <c r="AA76" s="23">
        <v>0</v>
      </c>
      <c r="AB76" s="23">
        <v>2.4635457000000001</v>
      </c>
      <c r="AC76" s="23">
        <v>4.4654698604999998</v>
      </c>
      <c r="AD76" s="23">
        <v>0</v>
      </c>
      <c r="AF76" s="26">
        <f t="shared" si="5"/>
        <v>16198.31741781</v>
      </c>
      <c r="AG76" s="26">
        <f t="shared" si="6"/>
        <v>4105.1909658374998</v>
      </c>
      <c r="AH76" s="26">
        <f t="shared" si="7"/>
        <v>20303.508383647499</v>
      </c>
      <c r="AI76" s="26">
        <f t="shared" si="8"/>
        <v>79.780878810364456</v>
      </c>
      <c r="AJ76" s="26">
        <f t="shared" si="9"/>
        <v>79.780878810364456</v>
      </c>
    </row>
    <row r="77" spans="1:36" x14ac:dyDescent="0.25">
      <c r="A77" s="26" t="s">
        <v>330</v>
      </c>
      <c r="C77" s="26">
        <v>50</v>
      </c>
      <c r="D77" s="26">
        <f t="shared" si="1"/>
        <v>53.764999999999993</v>
      </c>
      <c r="E77" s="26">
        <f t="shared" si="2"/>
        <v>1.4307720651536059E-3</v>
      </c>
      <c r="F77" s="26">
        <f t="shared" si="3"/>
        <v>72.897705050456437</v>
      </c>
      <c r="G77" s="26">
        <f t="shared" si="4"/>
        <v>49.384270705205957</v>
      </c>
      <c r="H77" s="25">
        <v>737232.87106481486</v>
      </c>
      <c r="I77" s="25">
        <v>31.410277778282762</v>
      </c>
      <c r="J77" s="24">
        <v>4103.6835104924994</v>
      </c>
      <c r="K77" s="24">
        <v>0</v>
      </c>
      <c r="L77" s="23">
        <v>21.084040802000001</v>
      </c>
      <c r="M77" s="23">
        <v>82.211369007428559</v>
      </c>
      <c r="N77" s="23">
        <v>203.14720449375</v>
      </c>
      <c r="O77" s="23">
        <v>72.042418433333339</v>
      </c>
      <c r="P77" s="23">
        <v>23.806063281</v>
      </c>
      <c r="Q77" s="23">
        <v>43.564872911999998</v>
      </c>
      <c r="R77" s="23">
        <v>634.87332364500003</v>
      </c>
      <c r="S77" s="23">
        <v>761.45069274999992</v>
      </c>
      <c r="T77" s="23">
        <v>1003.1528762475</v>
      </c>
      <c r="U77" s="23">
        <v>52.372635347999996</v>
      </c>
      <c r="V77" s="23">
        <v>392.50500521099997</v>
      </c>
      <c r="W77" s="23">
        <v>100.5059610342857</v>
      </c>
      <c r="X77" s="23">
        <v>49.404942617250001</v>
      </c>
      <c r="Y77" s="23">
        <v>46.906692206000002</v>
      </c>
      <c r="Z77" s="23">
        <v>128.68647705539999</v>
      </c>
      <c r="AA77" s="23">
        <v>0</v>
      </c>
      <c r="AB77" s="23">
        <v>2.4594397904999998</v>
      </c>
      <c r="AC77" s="23">
        <v>4.5344882439999994</v>
      </c>
      <c r="AD77" s="23">
        <v>0</v>
      </c>
      <c r="AF77" s="26">
        <f t="shared" si="5"/>
        <v>16278.091720044</v>
      </c>
      <c r="AG77" s="26">
        <f t="shared" si="6"/>
        <v>4103.6835104924994</v>
      </c>
      <c r="AH77" s="26">
        <f t="shared" si="7"/>
        <v>20381.775230536499</v>
      </c>
      <c r="AI77" s="26">
        <f t="shared" si="8"/>
        <v>79.865917153554634</v>
      </c>
      <c r="AJ77" s="26">
        <f t="shared" si="9"/>
        <v>79.865917153554634</v>
      </c>
    </row>
    <row r="78" spans="1:36" x14ac:dyDescent="0.25">
      <c r="A78" s="26" t="s">
        <v>331</v>
      </c>
      <c r="C78" s="26">
        <v>50</v>
      </c>
      <c r="D78" s="26">
        <f t="shared" si="1"/>
        <v>53.764999999999993</v>
      </c>
      <c r="E78" s="26">
        <f t="shared" si="2"/>
        <v>1.4307720651536059E-3</v>
      </c>
      <c r="F78" s="26">
        <f t="shared" si="3"/>
        <v>72.897705050456437</v>
      </c>
      <c r="G78" s="26">
        <f t="shared" si="4"/>
        <v>49.384270705205957</v>
      </c>
      <c r="H78" s="25">
        <v>737232.89390046301</v>
      </c>
      <c r="I78" s="25">
        <v>31.958333333954215</v>
      </c>
      <c r="J78" s="24">
        <v>4132.0201516275001</v>
      </c>
      <c r="K78" s="24">
        <v>0</v>
      </c>
      <c r="L78" s="23">
        <v>21.285425886999999</v>
      </c>
      <c r="M78" s="23">
        <v>82.872336642857135</v>
      </c>
      <c r="N78" s="23">
        <v>204.75378822524999</v>
      </c>
      <c r="O78" s="23">
        <v>73.053123901999996</v>
      </c>
      <c r="P78" s="23">
        <v>24.127731962399999</v>
      </c>
      <c r="Q78" s="23">
        <v>44.153777646000002</v>
      </c>
      <c r="R78" s="23">
        <v>641.61170769299997</v>
      </c>
      <c r="S78" s="23">
        <v>770.69172639800001</v>
      </c>
      <c r="T78" s="23">
        <v>1013.2944727125</v>
      </c>
      <c r="U78" s="23">
        <v>52.969986524399999</v>
      </c>
      <c r="V78" s="23">
        <v>396.22417713999999</v>
      </c>
      <c r="W78" s="23">
        <v>101.51383612542857</v>
      </c>
      <c r="X78" s="23">
        <v>49.805855352000002</v>
      </c>
      <c r="Y78" s="23">
        <v>47.21509163066667</v>
      </c>
      <c r="Z78" s="23">
        <v>130.31664043859999</v>
      </c>
      <c r="AA78" s="23">
        <v>0</v>
      </c>
      <c r="AB78" s="23">
        <v>2.4840752474999999</v>
      </c>
      <c r="AC78" s="23">
        <v>4.4085736859999995</v>
      </c>
      <c r="AD78" s="23">
        <v>0</v>
      </c>
      <c r="AF78" s="26">
        <f t="shared" si="5"/>
        <v>16446.38473863</v>
      </c>
      <c r="AG78" s="26">
        <f t="shared" si="6"/>
        <v>4132.0201516275001</v>
      </c>
      <c r="AH78" s="26">
        <f t="shared" si="7"/>
        <v>20578.404890257501</v>
      </c>
      <c r="AI78" s="26">
        <f t="shared" si="8"/>
        <v>79.920600388304464</v>
      </c>
      <c r="AJ78" s="26">
        <f t="shared" si="9"/>
        <v>79.920600388304464</v>
      </c>
    </row>
    <row r="79" spans="1:36" x14ac:dyDescent="0.25">
      <c r="A79" s="26" t="s">
        <v>332</v>
      </c>
      <c r="C79" s="26">
        <v>50</v>
      </c>
      <c r="D79" s="26">
        <f t="shared" si="1"/>
        <v>53.764999999999993</v>
      </c>
      <c r="E79" s="26">
        <f t="shared" si="2"/>
        <v>1.4307720651536059E-3</v>
      </c>
      <c r="F79" s="26">
        <f t="shared" si="3"/>
        <v>72.897705050456437</v>
      </c>
      <c r="G79" s="26">
        <f t="shared" si="4"/>
        <v>49.384270705205957</v>
      </c>
      <c r="H79" s="25">
        <v>737232.91668981477</v>
      </c>
      <c r="I79" s="25">
        <v>32.505277776159346</v>
      </c>
      <c r="J79" s="24">
        <v>4036.7307905099997</v>
      </c>
      <c r="K79" s="24">
        <v>0</v>
      </c>
      <c r="L79" s="23">
        <v>21.001140533999997</v>
      </c>
      <c r="M79" s="23">
        <v>81.808822288285711</v>
      </c>
      <c r="N79" s="23">
        <v>201.81219734774999</v>
      </c>
      <c r="O79" s="23">
        <v>71.697000650000007</v>
      </c>
      <c r="P79" s="23">
        <v>23.730279922799998</v>
      </c>
      <c r="Q79" s="23">
        <v>43.555487976000002</v>
      </c>
      <c r="R79" s="23">
        <v>629.36436621300004</v>
      </c>
      <c r="S79" s="23">
        <v>758.96212055399997</v>
      </c>
      <c r="T79" s="23">
        <v>994.30933374300002</v>
      </c>
      <c r="U79" s="23">
        <v>51.980345023200002</v>
      </c>
      <c r="V79" s="23">
        <v>386.76533476899999</v>
      </c>
      <c r="W79" s="23">
        <v>99.425352689142855</v>
      </c>
      <c r="X79" s="23">
        <v>49.040689788750001</v>
      </c>
      <c r="Y79" s="23">
        <v>46.562577886</v>
      </c>
      <c r="Z79" s="23">
        <v>127.6534302252</v>
      </c>
      <c r="AA79" s="23">
        <v>0</v>
      </c>
      <c r="AB79" s="23">
        <v>2.448295179</v>
      </c>
      <c r="AC79" s="23">
        <v>4.3321255614999998</v>
      </c>
      <c r="AD79" s="23">
        <v>0</v>
      </c>
      <c r="AF79" s="26">
        <f t="shared" si="5"/>
        <v>16145.923666355999</v>
      </c>
      <c r="AG79" s="26">
        <f t="shared" si="6"/>
        <v>4036.7307905099997</v>
      </c>
      <c r="AH79" s="26">
        <f t="shared" si="7"/>
        <v>20182.654456865999</v>
      </c>
      <c r="AI79" s="26">
        <f t="shared" si="8"/>
        <v>79.999009549822958</v>
      </c>
      <c r="AJ79" s="26">
        <f t="shared" si="9"/>
        <v>79.999009549822958</v>
      </c>
    </row>
    <row r="80" spans="1:36" x14ac:dyDescent="0.25">
      <c r="A80" s="26" t="s">
        <v>333</v>
      </c>
      <c r="C80" s="26">
        <v>50</v>
      </c>
      <c r="D80" s="26">
        <f t="shared" si="1"/>
        <v>53.764999999999993</v>
      </c>
      <c r="E80" s="26">
        <f t="shared" si="2"/>
        <v>1.4307720651536059E-3</v>
      </c>
      <c r="F80" s="26">
        <f t="shared" si="3"/>
        <v>72.897705050456437</v>
      </c>
      <c r="G80" s="26">
        <f t="shared" si="4"/>
        <v>49.384270705205957</v>
      </c>
      <c r="H80" s="25">
        <v>737232.93951388891</v>
      </c>
      <c r="I80" s="25">
        <v>33.053055555559695</v>
      </c>
      <c r="J80" s="24">
        <v>4118.5586340524997</v>
      </c>
      <c r="K80" s="24">
        <v>0</v>
      </c>
      <c r="L80" s="23">
        <v>21.421116420000001</v>
      </c>
      <c r="M80" s="23">
        <v>83.07478311942856</v>
      </c>
      <c r="N80" s="23">
        <v>205.56587846849999</v>
      </c>
      <c r="O80" s="23">
        <v>73.358395014666669</v>
      </c>
      <c r="P80" s="23">
        <v>24.3419431266</v>
      </c>
      <c r="Q80" s="23">
        <v>44.489289108000001</v>
      </c>
      <c r="R80" s="23">
        <v>644.54684642699999</v>
      </c>
      <c r="S80" s="23">
        <v>773.29995652799994</v>
      </c>
      <c r="T80" s="23">
        <v>1015.3826209725</v>
      </c>
      <c r="U80" s="23">
        <v>53.099967888000002</v>
      </c>
      <c r="V80" s="23">
        <v>395.63214409399995</v>
      </c>
      <c r="W80" s="23">
        <v>101.98643468828571</v>
      </c>
      <c r="X80" s="23">
        <v>50.352527874000003</v>
      </c>
      <c r="Y80" s="23">
        <v>47.394448185333331</v>
      </c>
      <c r="Z80" s="23">
        <v>131.3358444882</v>
      </c>
      <c r="AA80" s="23">
        <v>0</v>
      </c>
      <c r="AB80" s="23">
        <v>2.4934601834999999</v>
      </c>
      <c r="AC80" s="23">
        <v>4.5749607804999997</v>
      </c>
      <c r="AD80" s="23">
        <v>0</v>
      </c>
      <c r="AF80" s="26">
        <f t="shared" si="5"/>
        <v>16499.083500503999</v>
      </c>
      <c r="AG80" s="26">
        <f t="shared" si="6"/>
        <v>4118.5586340524997</v>
      </c>
      <c r="AH80" s="26">
        <f t="shared" si="7"/>
        <v>20617.6421345565</v>
      </c>
      <c r="AI80" s="26">
        <f t="shared" si="8"/>
        <v>80.024104564558669</v>
      </c>
      <c r="AJ80" s="26">
        <f t="shared" si="9"/>
        <v>80.024104564558669</v>
      </c>
    </row>
    <row r="81" spans="1:36" x14ac:dyDescent="0.25">
      <c r="A81" s="26" t="s">
        <v>334</v>
      </c>
      <c r="C81" s="26">
        <v>50</v>
      </c>
      <c r="D81" s="26">
        <f t="shared" si="1"/>
        <v>53.764999999999993</v>
      </c>
      <c r="E81" s="26">
        <f t="shared" si="2"/>
        <v>1.4307720651536059E-3</v>
      </c>
      <c r="F81" s="26">
        <f t="shared" si="3"/>
        <v>72.897705050456437</v>
      </c>
      <c r="G81" s="26">
        <f t="shared" si="4"/>
        <v>49.384270705205957</v>
      </c>
      <c r="H81" s="25">
        <v>737232.96223379625</v>
      </c>
      <c r="I81" s="25">
        <v>33.598333331756294</v>
      </c>
      <c r="J81" s="24">
        <v>4029.4340027699996</v>
      </c>
      <c r="K81" s="24">
        <v>0</v>
      </c>
      <c r="L81" s="23">
        <v>20.987845208</v>
      </c>
      <c r="M81" s="23">
        <v>81.129084780857141</v>
      </c>
      <c r="N81" s="23">
        <v>200.96491359449999</v>
      </c>
      <c r="O81" s="23">
        <v>72.071616012000007</v>
      </c>
      <c r="P81" s="23">
        <v>0</v>
      </c>
      <c r="Q81" s="23">
        <v>43.783072674000003</v>
      </c>
      <c r="R81" s="23">
        <v>630.70523894400003</v>
      </c>
      <c r="S81" s="23">
        <v>756.07625273399992</v>
      </c>
      <c r="T81" s="23">
        <v>994.34804660400005</v>
      </c>
      <c r="U81" s="23">
        <v>52.1258115312</v>
      </c>
      <c r="V81" s="23">
        <v>387.376528726</v>
      </c>
      <c r="W81" s="23">
        <v>100.09570526057142</v>
      </c>
      <c r="X81" s="23">
        <v>49.362710405249999</v>
      </c>
      <c r="Y81" s="23">
        <v>46.424150080000004</v>
      </c>
      <c r="Z81" s="23">
        <v>128.1423853908</v>
      </c>
      <c r="AA81" s="23">
        <v>21.723140724</v>
      </c>
      <c r="AB81" s="23">
        <v>2.4756679089999998</v>
      </c>
      <c r="AC81" s="23">
        <v>4.5217794764999999</v>
      </c>
      <c r="AD81" s="23">
        <v>0</v>
      </c>
      <c r="AF81" s="26">
        <f t="shared" si="5"/>
        <v>16149.372630336002</v>
      </c>
      <c r="AG81" s="26">
        <f t="shared" si="6"/>
        <v>4029.4340027699996</v>
      </c>
      <c r="AH81" s="26">
        <f t="shared" si="7"/>
        <v>20178.806633106</v>
      </c>
      <c r="AI81" s="26">
        <f t="shared" si="8"/>
        <v>80.031356283680424</v>
      </c>
      <c r="AJ81" s="26">
        <f t="shared" si="9"/>
        <v>80.031356283680424</v>
      </c>
    </row>
    <row r="82" spans="1:36" x14ac:dyDescent="0.25">
      <c r="A82" s="26" t="s">
        <v>335</v>
      </c>
      <c r="C82" s="26">
        <v>50</v>
      </c>
      <c r="D82" s="26">
        <f t="shared" si="1"/>
        <v>53.764999999999993</v>
      </c>
      <c r="E82" s="26">
        <f t="shared" si="2"/>
        <v>1.4307720651536059E-3</v>
      </c>
      <c r="F82" s="26">
        <f t="shared" si="3"/>
        <v>72.897705050456437</v>
      </c>
      <c r="G82" s="26">
        <f t="shared" si="4"/>
        <v>49.384270705205957</v>
      </c>
      <c r="H82" s="25">
        <v>737232.98505787039</v>
      </c>
      <c r="I82" s="25">
        <v>34.146111111156642</v>
      </c>
      <c r="J82" s="24">
        <v>4112.6285276174995</v>
      </c>
      <c r="K82" s="24">
        <v>0</v>
      </c>
      <c r="L82" s="23">
        <v>21.464130709999999</v>
      </c>
      <c r="M82" s="23">
        <v>83.116344978857143</v>
      </c>
      <c r="N82" s="23">
        <v>204.0396532515</v>
      </c>
      <c r="O82" s="23">
        <v>73.089360182666667</v>
      </c>
      <c r="P82" s="23">
        <v>0</v>
      </c>
      <c r="Q82" s="23">
        <v>44.916303696</v>
      </c>
      <c r="R82" s="23">
        <v>640.20631352700002</v>
      </c>
      <c r="S82" s="23">
        <v>773.79266566799993</v>
      </c>
      <c r="T82" s="23">
        <v>1012.828158705</v>
      </c>
      <c r="U82" s="23">
        <v>53.0849519904</v>
      </c>
      <c r="V82" s="23">
        <v>395.85386320699996</v>
      </c>
      <c r="W82" s="23">
        <v>101.77929574371427</v>
      </c>
      <c r="X82" s="23">
        <v>49.959240399750001</v>
      </c>
      <c r="Y82" s="23">
        <v>47.194496909999998</v>
      </c>
      <c r="Z82" s="23">
        <v>130.5517330854</v>
      </c>
      <c r="AA82" s="23">
        <v>22.309485930000001</v>
      </c>
      <c r="AB82" s="23">
        <v>2.5736231784999997</v>
      </c>
      <c r="AC82" s="23">
        <v>4.6754578034999996</v>
      </c>
      <c r="AD82" s="23">
        <v>0</v>
      </c>
      <c r="AF82" s="26">
        <f t="shared" si="5"/>
        <v>16457.972788356001</v>
      </c>
      <c r="AG82" s="26">
        <f t="shared" si="6"/>
        <v>4112.6285276174995</v>
      </c>
      <c r="AH82" s="26">
        <f t="shared" si="7"/>
        <v>20570.601315973501</v>
      </c>
      <c r="AI82" s="26">
        <f t="shared" si="8"/>
        <v>80.007251784011004</v>
      </c>
      <c r="AJ82" s="26">
        <f t="shared" si="9"/>
        <v>80.007251784011004</v>
      </c>
    </row>
    <row r="83" spans="1:36" x14ac:dyDescent="0.25">
      <c r="A83" s="26" t="s">
        <v>336</v>
      </c>
      <c r="C83" s="26">
        <v>50</v>
      </c>
      <c r="D83" s="26">
        <f t="shared" si="1"/>
        <v>53.764999999999993</v>
      </c>
      <c r="E83" s="26">
        <f t="shared" si="2"/>
        <v>1.4307720651536059E-3</v>
      </c>
      <c r="F83" s="26">
        <f t="shared" si="3"/>
        <v>72.897705050456437</v>
      </c>
      <c r="G83" s="26">
        <f t="shared" si="4"/>
        <v>49.384270705205957</v>
      </c>
      <c r="H83" s="25">
        <v>737233.00784722227</v>
      </c>
      <c r="I83" s="25">
        <v>34.693055556155741</v>
      </c>
      <c r="J83" s="24">
        <v>4088.9227658399996</v>
      </c>
      <c r="K83" s="24">
        <v>0</v>
      </c>
      <c r="L83" s="23">
        <v>21.220904451999999</v>
      </c>
      <c r="M83" s="23">
        <v>82.084672371428567</v>
      </c>
      <c r="N83" s="23">
        <v>202.61255642099999</v>
      </c>
      <c r="O83" s="23">
        <v>72.474907567333332</v>
      </c>
      <c r="P83" s="23">
        <v>24.1021580118</v>
      </c>
      <c r="Q83" s="23">
        <v>44.775529656000003</v>
      </c>
      <c r="R83" s="23">
        <v>639.21268342799999</v>
      </c>
      <c r="S83" s="23">
        <v>765.63089965999995</v>
      </c>
      <c r="T83" s="23">
        <v>1008.107535897</v>
      </c>
      <c r="U83" s="23">
        <v>52.754132996399996</v>
      </c>
      <c r="V83" s="23">
        <v>393.41026049599998</v>
      </c>
      <c r="W83" s="23">
        <v>101.622433242</v>
      </c>
      <c r="X83" s="23">
        <v>50.023175276250001</v>
      </c>
      <c r="Y83" s="23">
        <v>46.879840861333335</v>
      </c>
      <c r="Z83" s="23">
        <v>129.17378985720001</v>
      </c>
      <c r="AA83" s="23">
        <v>0</v>
      </c>
      <c r="AB83" s="23">
        <v>2.4987392099999997</v>
      </c>
      <c r="AC83" s="23">
        <v>4.660011763</v>
      </c>
      <c r="AD83" s="23">
        <v>0</v>
      </c>
      <c r="AF83" s="26">
        <f t="shared" si="5"/>
        <v>16348.05407169</v>
      </c>
      <c r="AG83" s="26">
        <f t="shared" si="6"/>
        <v>4088.9227658399996</v>
      </c>
      <c r="AH83" s="26">
        <f t="shared" si="7"/>
        <v>20436.976837529997</v>
      </c>
      <c r="AI83" s="26">
        <f t="shared" si="8"/>
        <v>79.992526300019122</v>
      </c>
      <c r="AJ83" s="26">
        <f t="shared" si="9"/>
        <v>79.992526300019122</v>
      </c>
    </row>
    <row r="84" spans="1:36" x14ac:dyDescent="0.25">
      <c r="A84" s="26" t="s">
        <v>337</v>
      </c>
      <c r="C84" s="26">
        <v>50</v>
      </c>
      <c r="D84" s="26">
        <f t="shared" si="1"/>
        <v>53.764999999999993</v>
      </c>
      <c r="E84" s="26">
        <f t="shared" si="2"/>
        <v>1.4307720651536059E-3</v>
      </c>
      <c r="F84" s="26">
        <f t="shared" si="3"/>
        <v>72.897705050456437</v>
      </c>
      <c r="G84" s="26">
        <f t="shared" si="4"/>
        <v>49.384270705205957</v>
      </c>
      <c r="H84" s="25">
        <v>737233.03061342589</v>
      </c>
      <c r="I84" s="25">
        <v>35.239444443024695</v>
      </c>
      <c r="J84" s="24">
        <v>4118.9486954549993</v>
      </c>
      <c r="K84" s="24">
        <v>0</v>
      </c>
      <c r="L84" s="23">
        <v>21.484073699</v>
      </c>
      <c r="M84" s="23">
        <v>83.179693296857138</v>
      </c>
      <c r="N84" s="23">
        <v>205.61896201274999</v>
      </c>
      <c r="O84" s="23">
        <v>73.814867874000001</v>
      </c>
      <c r="P84" s="23">
        <v>0</v>
      </c>
      <c r="Q84" s="23">
        <v>45.451245047999997</v>
      </c>
      <c r="R84" s="23">
        <v>645.84666006299994</v>
      </c>
      <c r="S84" s="23">
        <v>774.86802291799995</v>
      </c>
      <c r="T84" s="23">
        <v>1017.891331677</v>
      </c>
      <c r="U84" s="23">
        <v>53.175985869599998</v>
      </c>
      <c r="V84" s="23">
        <v>396.578458474</v>
      </c>
      <c r="W84" s="23">
        <v>102.60852187457142</v>
      </c>
      <c r="X84" s="23">
        <v>50.771623922250001</v>
      </c>
      <c r="Y84" s="23">
        <v>47.484126462666666</v>
      </c>
      <c r="Z84" s="23">
        <v>131.2079747352</v>
      </c>
      <c r="AA84" s="23">
        <v>22.352358024000001</v>
      </c>
      <c r="AB84" s="23">
        <v>2.5083196654999997</v>
      </c>
      <c r="AC84" s="23">
        <v>4.6420239689999994</v>
      </c>
      <c r="AD84" s="23">
        <v>0</v>
      </c>
      <c r="AF84" s="26">
        <f t="shared" si="5"/>
        <v>16538.957747334</v>
      </c>
      <c r="AG84" s="26">
        <f t="shared" si="6"/>
        <v>4118.9486954549993</v>
      </c>
      <c r="AH84" s="26">
        <f t="shared" si="7"/>
        <v>20657.906442788997</v>
      </c>
      <c r="AI84" s="26">
        <f t="shared" si="8"/>
        <v>80.061151371450848</v>
      </c>
      <c r="AJ84" s="26">
        <f t="shared" si="9"/>
        <v>80.061151371450848</v>
      </c>
    </row>
    <row r="85" spans="1:36" x14ac:dyDescent="0.25">
      <c r="A85" s="26" t="s">
        <v>338</v>
      </c>
      <c r="C85" s="26">
        <v>50</v>
      </c>
      <c r="D85" s="26">
        <f t="shared" ref="D85:D148" si="10">C85*$R$1</f>
        <v>53.764999999999993</v>
      </c>
      <c r="E85" s="26">
        <f t="shared" ref="E85:E148" si="11">(D85*$L$5)/(60*1000)</f>
        <v>1.4307720651536059E-3</v>
      </c>
      <c r="F85" s="26">
        <f t="shared" ref="F85:F148" si="12">($L$3/1000)/E85</f>
        <v>72.897705050456437</v>
      </c>
      <c r="G85" s="26">
        <f t="shared" ref="G85:G148" si="13">(E85*3600)/($L$3*0.001)</f>
        <v>49.384270705205957</v>
      </c>
      <c r="H85" s="25">
        <v>737233.05337962962</v>
      </c>
      <c r="I85" s="25">
        <v>35.785833332687616</v>
      </c>
      <c r="J85" s="24">
        <v>4141.1176739624998</v>
      </c>
      <c r="K85" s="24">
        <v>0</v>
      </c>
      <c r="L85" s="23">
        <v>21.706574889999999</v>
      </c>
      <c r="M85" s="23">
        <v>83.479340896285706</v>
      </c>
      <c r="N85" s="23">
        <v>206.4468893355</v>
      </c>
      <c r="O85" s="23">
        <v>74.311487404000005</v>
      </c>
      <c r="P85" s="23">
        <v>0</v>
      </c>
      <c r="Q85" s="23">
        <v>45.803180148000003</v>
      </c>
      <c r="R85" s="23">
        <v>649.98424372199997</v>
      </c>
      <c r="S85" s="23">
        <v>779.55423429399991</v>
      </c>
      <c r="T85" s="23">
        <v>1024.8215203545001</v>
      </c>
      <c r="U85" s="23">
        <v>53.701542285599999</v>
      </c>
      <c r="V85" s="23">
        <v>399.966811409</v>
      </c>
      <c r="W85" s="23">
        <v>103.44378117857143</v>
      </c>
      <c r="X85" s="23">
        <v>50.935567022999997</v>
      </c>
      <c r="Y85" s="23">
        <v>47.667132714666664</v>
      </c>
      <c r="Z85" s="23">
        <v>131.8147108476</v>
      </c>
      <c r="AA85" s="23">
        <v>22.402482113999998</v>
      </c>
      <c r="AB85" s="23">
        <v>2.5331506419999998</v>
      </c>
      <c r="AC85" s="23">
        <v>4.6602072825</v>
      </c>
      <c r="AD85" s="23">
        <v>0</v>
      </c>
      <c r="AF85" s="26">
        <f t="shared" ref="AF85:AF148" si="14">($L$17*L85)+($M$17*M85)+($N$17*N85)+($O$17*O85)+($P$17*P85)+($Q$17*Q85)+($R$17*R85)+($S$17*S85)+($T$17*T85)+($U$17*U85)+($V$17*V85)+($W$17*W85)+($X$17*X85)+($Y$17*Y85)+($Z$17*Z85)+($AA$17*AA85)+($AB$17*AB85)</f>
        <v>16642.569787008</v>
      </c>
      <c r="AG85" s="26">
        <f t="shared" ref="AG85:AG148" si="15">($J$17*J85)+($K$17*K85)</f>
        <v>4141.1176739624998</v>
      </c>
      <c r="AH85" s="26">
        <f t="shared" ref="AH85:AH148" si="16">AF85+AG85</f>
        <v>20783.687460970501</v>
      </c>
      <c r="AI85" s="26">
        <f t="shared" ref="AI85:AI148" si="17">((AH85-J85)/AH85)*100</f>
        <v>80.075154220159121</v>
      </c>
      <c r="AJ85" s="26">
        <f t="shared" ref="AJ85:AJ148" si="18">((AH85-((2*K85)+J85))/AH85)*100</f>
        <v>80.075154220159121</v>
      </c>
    </row>
    <row r="86" spans="1:36" x14ac:dyDescent="0.25">
      <c r="A86" s="26" t="s">
        <v>339</v>
      </c>
      <c r="C86" s="26">
        <v>50</v>
      </c>
      <c r="D86" s="26">
        <f t="shared" si="10"/>
        <v>53.764999999999993</v>
      </c>
      <c r="E86" s="26">
        <f t="shared" si="11"/>
        <v>1.4307720651536059E-3</v>
      </c>
      <c r="F86" s="26">
        <f t="shared" si="12"/>
        <v>72.897705050456437</v>
      </c>
      <c r="G86" s="26">
        <f t="shared" si="13"/>
        <v>49.384270705205957</v>
      </c>
      <c r="H86" s="25">
        <v>737233.07611111109</v>
      </c>
      <c r="I86" s="25">
        <v>36.331388887949288</v>
      </c>
      <c r="J86" s="24">
        <v>4107.7131673875001</v>
      </c>
      <c r="K86" s="24">
        <v>0</v>
      </c>
      <c r="L86" s="23">
        <v>21.511446428999999</v>
      </c>
      <c r="M86" s="23">
        <v>82.590118210285709</v>
      </c>
      <c r="N86" s="23">
        <v>204.49863527775</v>
      </c>
      <c r="O86" s="23">
        <v>73.369344106666674</v>
      </c>
      <c r="P86" s="23">
        <v>0</v>
      </c>
      <c r="Q86" s="23">
        <v>45.702292086</v>
      </c>
      <c r="R86" s="23">
        <v>645.90531591299998</v>
      </c>
      <c r="S86" s="23">
        <v>772.91360999599999</v>
      </c>
      <c r="T86" s="23">
        <v>1016.7375711075</v>
      </c>
      <c r="U86" s="23">
        <v>53.254819331999997</v>
      </c>
      <c r="V86" s="23">
        <v>396.669570561</v>
      </c>
      <c r="W86" s="23">
        <v>102.4157955102857</v>
      </c>
      <c r="X86" s="23">
        <v>50.415876191999999</v>
      </c>
      <c r="Y86" s="23">
        <v>47.167124180000002</v>
      </c>
      <c r="Z86" s="23">
        <v>130.5794186466</v>
      </c>
      <c r="AA86" s="23">
        <v>22.337214149999998</v>
      </c>
      <c r="AB86" s="23">
        <v>2.5044092755</v>
      </c>
      <c r="AC86" s="23">
        <v>4.4844352519999999</v>
      </c>
      <c r="AD86" s="23">
        <v>0</v>
      </c>
      <c r="AF86" s="26">
        <f t="shared" si="14"/>
        <v>16499.306392734001</v>
      </c>
      <c r="AG86" s="26">
        <f t="shared" si="15"/>
        <v>4107.7131673875001</v>
      </c>
      <c r="AH86" s="26">
        <f t="shared" si="16"/>
        <v>20607.019560121502</v>
      </c>
      <c r="AI86" s="26">
        <f t="shared" si="17"/>
        <v>80.066437286560813</v>
      </c>
      <c r="AJ86" s="26">
        <f t="shared" si="18"/>
        <v>80.066437286560813</v>
      </c>
    </row>
    <row r="87" spans="1:36" x14ac:dyDescent="0.25">
      <c r="A87" s="26" t="s">
        <v>340</v>
      </c>
      <c r="C87" s="26">
        <v>50</v>
      </c>
      <c r="D87" s="26">
        <f t="shared" si="10"/>
        <v>53.764999999999993</v>
      </c>
      <c r="E87" s="26">
        <f t="shared" si="11"/>
        <v>1.4307720651536059E-3</v>
      </c>
      <c r="F87" s="26">
        <f t="shared" si="12"/>
        <v>72.897705050456437</v>
      </c>
      <c r="G87" s="26">
        <f t="shared" si="13"/>
        <v>49.384270705205957</v>
      </c>
      <c r="H87" s="25">
        <v>737233.09887731483</v>
      </c>
      <c r="I87" s="25">
        <v>36.877777777612209</v>
      </c>
      <c r="J87" s="24">
        <v>4123.7203488525001</v>
      </c>
      <c r="K87" s="24">
        <v>0</v>
      </c>
      <c r="L87" s="23">
        <v>21.660432287999999</v>
      </c>
      <c r="M87" s="23">
        <v>82.937025665999997</v>
      </c>
      <c r="N87" s="23">
        <v>205.2855035055</v>
      </c>
      <c r="O87" s="23">
        <v>73.91627732133334</v>
      </c>
      <c r="P87" s="23">
        <v>0</v>
      </c>
      <c r="Q87" s="23">
        <v>46.042496016000001</v>
      </c>
      <c r="R87" s="23">
        <v>650.75967405899996</v>
      </c>
      <c r="S87" s="23">
        <v>778.213752602</v>
      </c>
      <c r="T87" s="23">
        <v>1024.079523852</v>
      </c>
      <c r="U87" s="23">
        <v>53.628809031599999</v>
      </c>
      <c r="V87" s="23">
        <v>399.81626139399998</v>
      </c>
      <c r="W87" s="23">
        <v>103.77895746428571</v>
      </c>
      <c r="X87" s="23">
        <v>51.0464265795</v>
      </c>
      <c r="Y87" s="23">
        <v>47.406179355333336</v>
      </c>
      <c r="Z87" s="23">
        <v>131.312851395</v>
      </c>
      <c r="AA87" s="23">
        <v>22.425517866</v>
      </c>
      <c r="AB87" s="23">
        <v>2.5190732379999998</v>
      </c>
      <c r="AC87" s="23">
        <v>4.5884516259999995</v>
      </c>
      <c r="AD87" s="23">
        <v>0</v>
      </c>
      <c r="AF87" s="26">
        <f t="shared" si="14"/>
        <v>16615.132926611997</v>
      </c>
      <c r="AG87" s="26">
        <f t="shared" si="15"/>
        <v>4123.7203488525001</v>
      </c>
      <c r="AH87" s="26">
        <f t="shared" si="16"/>
        <v>20738.853275464498</v>
      </c>
      <c r="AI87" s="26">
        <f t="shared" si="17"/>
        <v>80.115967387014848</v>
      </c>
      <c r="AJ87" s="26">
        <f t="shared" si="18"/>
        <v>80.115967387014848</v>
      </c>
    </row>
    <row r="88" spans="1:36" x14ac:dyDescent="0.25">
      <c r="A88" s="26" t="s">
        <v>341</v>
      </c>
      <c r="C88" s="26">
        <v>50</v>
      </c>
      <c r="D88" s="26">
        <f t="shared" si="10"/>
        <v>53.764999999999993</v>
      </c>
      <c r="E88" s="26">
        <f t="shared" si="11"/>
        <v>1.4307720651536059E-3</v>
      </c>
      <c r="F88" s="26">
        <f t="shared" si="12"/>
        <v>72.897705050456437</v>
      </c>
      <c r="G88" s="26">
        <f t="shared" si="13"/>
        <v>49.384270705205957</v>
      </c>
      <c r="H88" s="25">
        <v>737233.12158564816</v>
      </c>
      <c r="I88" s="25">
        <v>37.422777777537704</v>
      </c>
      <c r="J88" s="24">
        <v>4057.2750019724995</v>
      </c>
      <c r="K88" s="24">
        <v>0</v>
      </c>
      <c r="L88" s="23">
        <v>21.326093943</v>
      </c>
      <c r="M88" s="23">
        <v>82.066237675714277</v>
      </c>
      <c r="N88" s="23">
        <v>202.61050346625001</v>
      </c>
      <c r="O88" s="23">
        <v>72.796863010666669</v>
      </c>
      <c r="P88" s="23">
        <v>0</v>
      </c>
      <c r="Q88" s="23">
        <v>45.580287918000003</v>
      </c>
      <c r="R88" s="23">
        <v>640.24619950500005</v>
      </c>
      <c r="S88" s="23">
        <v>769.37705327999993</v>
      </c>
      <c r="T88" s="23">
        <v>1009.3563189435</v>
      </c>
      <c r="U88" s="23">
        <v>53.002364553599996</v>
      </c>
      <c r="V88" s="23">
        <v>393.67968636699999</v>
      </c>
      <c r="W88" s="23">
        <v>101.80342843628571</v>
      </c>
      <c r="X88" s="23">
        <v>50.147232398999996</v>
      </c>
      <c r="Y88" s="23">
        <v>46.766960936666671</v>
      </c>
      <c r="Z88" s="23">
        <v>129.31221766319999</v>
      </c>
      <c r="AA88" s="23">
        <v>22.098751457999999</v>
      </c>
      <c r="AB88" s="23">
        <v>2.4924825859999999</v>
      </c>
      <c r="AC88" s="23">
        <v>4.5763294170000002</v>
      </c>
      <c r="AD88" s="23">
        <v>0</v>
      </c>
      <c r="AF88" s="26">
        <f t="shared" si="14"/>
        <v>16378.017826103998</v>
      </c>
      <c r="AG88" s="26">
        <f t="shared" si="15"/>
        <v>4057.2750019724995</v>
      </c>
      <c r="AH88" s="26">
        <f t="shared" si="16"/>
        <v>20435.292828076497</v>
      </c>
      <c r="AI88" s="26">
        <f t="shared" si="17"/>
        <v>80.145745714991079</v>
      </c>
      <c r="AJ88" s="26">
        <f t="shared" si="18"/>
        <v>80.145745714991079</v>
      </c>
    </row>
    <row r="89" spans="1:36" x14ac:dyDescent="0.25">
      <c r="A89" s="26" t="s">
        <v>342</v>
      </c>
      <c r="C89" s="26">
        <v>50</v>
      </c>
      <c r="D89" s="26">
        <f t="shared" si="10"/>
        <v>53.764999999999993</v>
      </c>
      <c r="E89" s="26">
        <f t="shared" si="11"/>
        <v>1.4307720651536059E-3</v>
      </c>
      <c r="F89" s="26">
        <f t="shared" si="12"/>
        <v>72.897705050456437</v>
      </c>
      <c r="G89" s="26">
        <f t="shared" si="13"/>
        <v>49.384270705205957</v>
      </c>
      <c r="H89" s="25">
        <v>737233.14431712963</v>
      </c>
      <c r="I89" s="25">
        <v>37.968333332799375</v>
      </c>
      <c r="J89" s="24">
        <v>4085.4503395199995</v>
      </c>
      <c r="K89" s="24">
        <v>0</v>
      </c>
      <c r="L89" s="23">
        <v>21.303413680999999</v>
      </c>
      <c r="M89" s="23">
        <v>81.782678537999999</v>
      </c>
      <c r="N89" s="23">
        <v>200.97840443999999</v>
      </c>
      <c r="O89" s="23">
        <v>72.280691530666672</v>
      </c>
      <c r="P89" s="23">
        <v>0</v>
      </c>
      <c r="Q89" s="23">
        <v>45.887644571999999</v>
      </c>
      <c r="R89" s="23">
        <v>640.11598351800001</v>
      </c>
      <c r="S89" s="23">
        <v>765.61995056799992</v>
      </c>
      <c r="T89" s="23">
        <v>1008.9328237065</v>
      </c>
      <c r="U89" s="23">
        <v>52.862059760400001</v>
      </c>
      <c r="V89" s="23">
        <v>394.25490473599996</v>
      </c>
      <c r="W89" s="23">
        <v>102.21804150171428</v>
      </c>
      <c r="X89" s="23">
        <v>50.097961484999999</v>
      </c>
      <c r="Y89" s="23">
        <v>46.556581954666669</v>
      </c>
      <c r="Z89" s="23">
        <v>128.94503204219998</v>
      </c>
      <c r="AA89" s="23">
        <v>22.182576000000001</v>
      </c>
      <c r="AB89" s="23">
        <v>2.5196597965</v>
      </c>
      <c r="AC89" s="23">
        <v>4.7272704709999998</v>
      </c>
      <c r="AD89" s="23">
        <v>0</v>
      </c>
      <c r="AF89" s="26">
        <f t="shared" si="14"/>
        <v>16346.216970468002</v>
      </c>
      <c r="AG89" s="26">
        <f t="shared" si="15"/>
        <v>4085.4503395199995</v>
      </c>
      <c r="AH89" s="26">
        <f t="shared" si="16"/>
        <v>20431.667309988003</v>
      </c>
      <c r="AI89" s="26">
        <f t="shared" si="17"/>
        <v>80.004322322129667</v>
      </c>
      <c r="AJ89" s="26">
        <f t="shared" si="18"/>
        <v>80.004322322129667</v>
      </c>
    </row>
    <row r="90" spans="1:36" x14ac:dyDescent="0.25">
      <c r="A90" s="26" t="s">
        <v>343</v>
      </c>
      <c r="C90" s="26">
        <v>50</v>
      </c>
      <c r="D90" s="26">
        <f t="shared" si="10"/>
        <v>53.764999999999993</v>
      </c>
      <c r="E90" s="26">
        <f t="shared" si="11"/>
        <v>1.4307720651536059E-3</v>
      </c>
      <c r="F90" s="26">
        <f t="shared" si="12"/>
        <v>72.897705050456437</v>
      </c>
      <c r="G90" s="26">
        <f t="shared" si="13"/>
        <v>49.384270705205957</v>
      </c>
      <c r="H90" s="25">
        <v>737233.16701388895</v>
      </c>
      <c r="I90" s="25">
        <v>38.513055556453764</v>
      </c>
      <c r="J90" s="24">
        <v>4115.3325623024994</v>
      </c>
      <c r="K90" s="24">
        <v>0</v>
      </c>
      <c r="L90" s="23">
        <v>21.576749941999999</v>
      </c>
      <c r="M90" s="23">
        <v>82.651120294285704</v>
      </c>
      <c r="N90" s="23">
        <v>204.34085104125</v>
      </c>
      <c r="O90" s="23">
        <v>73.888643898666672</v>
      </c>
      <c r="P90" s="23">
        <v>0</v>
      </c>
      <c r="Q90" s="23">
        <v>46.511742816000002</v>
      </c>
      <c r="R90" s="23">
        <v>649.53728614500005</v>
      </c>
      <c r="S90" s="23">
        <v>774.91964006599994</v>
      </c>
      <c r="T90" s="23">
        <v>1021.46816541</v>
      </c>
      <c r="U90" s="23">
        <v>53.611446899999997</v>
      </c>
      <c r="V90" s="23">
        <v>399.45455031899996</v>
      </c>
      <c r="W90" s="23">
        <v>103.49137621114285</v>
      </c>
      <c r="X90" s="23">
        <v>52.554175203749999</v>
      </c>
      <c r="Y90" s="23">
        <v>47.248981677333333</v>
      </c>
      <c r="Z90" s="23">
        <v>131.03529191280001</v>
      </c>
      <c r="AA90" s="23">
        <v>22.409520816000001</v>
      </c>
      <c r="AB90" s="23">
        <v>2.5036271974999997</v>
      </c>
      <c r="AC90" s="23">
        <v>4.5317509710000001</v>
      </c>
      <c r="AD90" s="23">
        <v>0</v>
      </c>
      <c r="AF90" s="26">
        <f t="shared" si="14"/>
        <v>16585.760423165997</v>
      </c>
      <c r="AG90" s="26">
        <f t="shared" si="15"/>
        <v>4115.3325623024994</v>
      </c>
      <c r="AH90" s="26">
        <f t="shared" si="16"/>
        <v>20701.092985468495</v>
      </c>
      <c r="AI90" s="26">
        <f t="shared" si="17"/>
        <v>80.12021604274068</v>
      </c>
      <c r="AJ90" s="26">
        <f t="shared" si="18"/>
        <v>80.12021604274068</v>
      </c>
    </row>
    <row r="91" spans="1:36" x14ac:dyDescent="0.25">
      <c r="A91" s="26" t="s">
        <v>344</v>
      </c>
      <c r="C91" s="26">
        <v>50</v>
      </c>
      <c r="D91" s="26">
        <f t="shared" si="10"/>
        <v>53.764999999999993</v>
      </c>
      <c r="E91" s="26">
        <f t="shared" si="11"/>
        <v>1.4307720651536059E-3</v>
      </c>
      <c r="F91" s="26">
        <f t="shared" si="12"/>
        <v>72.897705050456437</v>
      </c>
      <c r="G91" s="26">
        <f t="shared" si="13"/>
        <v>49.384270705205957</v>
      </c>
      <c r="H91" s="25">
        <v>737233.18975694443</v>
      </c>
      <c r="I91" s="25">
        <v>39.058888887986541</v>
      </c>
      <c r="J91" s="24">
        <v>4018.7908987874998</v>
      </c>
      <c r="K91" s="24">
        <v>0</v>
      </c>
      <c r="L91" s="23">
        <v>21.129010287</v>
      </c>
      <c r="M91" s="23">
        <v>81.159920999142855</v>
      </c>
      <c r="N91" s="23">
        <v>199.06446405450001</v>
      </c>
      <c r="O91" s="23">
        <v>71.427965818000004</v>
      </c>
      <c r="P91" s="23">
        <v>24.640149468000001</v>
      </c>
      <c r="Q91" s="23">
        <v>45.716369489999998</v>
      </c>
      <c r="R91" s="23">
        <v>630.23129967600005</v>
      </c>
      <c r="S91" s="23">
        <v>759.391481376</v>
      </c>
      <c r="T91" s="23">
        <v>994.4823685005</v>
      </c>
      <c r="U91" s="23">
        <v>52.214499176399997</v>
      </c>
      <c r="V91" s="23">
        <v>387.57165718699997</v>
      </c>
      <c r="W91" s="23">
        <v>100.22307224914285</v>
      </c>
      <c r="X91" s="23">
        <v>49.247744939249998</v>
      </c>
      <c r="Y91" s="23">
        <v>46.063872814666666</v>
      </c>
      <c r="Z91" s="23">
        <v>127.5645079566</v>
      </c>
      <c r="AA91" s="23">
        <v>0</v>
      </c>
      <c r="AB91" s="23">
        <v>2.546445968</v>
      </c>
      <c r="AC91" s="23">
        <v>4.5374210364999996</v>
      </c>
      <c r="AD91" s="23">
        <v>0</v>
      </c>
      <c r="AF91" s="26">
        <f t="shared" si="14"/>
        <v>16141.768485941999</v>
      </c>
      <c r="AG91" s="26">
        <f t="shared" si="15"/>
        <v>4018.7908987874998</v>
      </c>
      <c r="AH91" s="26">
        <f t="shared" si="16"/>
        <v>20160.559384729499</v>
      </c>
      <c r="AI91" s="26">
        <f t="shared" si="17"/>
        <v>80.066074447162862</v>
      </c>
      <c r="AJ91" s="26">
        <f t="shared" si="18"/>
        <v>80.066074447162862</v>
      </c>
    </row>
    <row r="92" spans="1:36" x14ac:dyDescent="0.25">
      <c r="A92" s="26" t="s">
        <v>345</v>
      </c>
      <c r="C92" s="26">
        <v>50</v>
      </c>
      <c r="D92" s="26">
        <f t="shared" si="10"/>
        <v>53.764999999999993</v>
      </c>
      <c r="E92" s="26">
        <f t="shared" si="11"/>
        <v>1.4307720651536059E-3</v>
      </c>
      <c r="F92" s="26">
        <f t="shared" si="12"/>
        <v>72.897705050456437</v>
      </c>
      <c r="G92" s="26">
        <f t="shared" si="13"/>
        <v>49.384270705205957</v>
      </c>
      <c r="H92" s="25">
        <v>737233.21246527776</v>
      </c>
      <c r="I92" s="25">
        <v>39.603888887912035</v>
      </c>
      <c r="J92" s="24">
        <v>4038.0476143424999</v>
      </c>
      <c r="K92" s="24">
        <v>0</v>
      </c>
      <c r="L92" s="23">
        <v>21.185319903</v>
      </c>
      <c r="M92" s="23">
        <v>81.031548481714282</v>
      </c>
      <c r="N92" s="23">
        <v>199.65659486025001</v>
      </c>
      <c r="O92" s="23">
        <v>71.98219842733333</v>
      </c>
      <c r="P92" s="23">
        <v>24.215950360800001</v>
      </c>
      <c r="Q92" s="23">
        <v>46.040149782</v>
      </c>
      <c r="R92" s="23">
        <v>638.12285773500003</v>
      </c>
      <c r="S92" s="23">
        <v>762.06540605800001</v>
      </c>
      <c r="T92" s="23">
        <v>1003.948836132</v>
      </c>
      <c r="U92" s="23">
        <v>52.745217307200001</v>
      </c>
      <c r="V92" s="23">
        <v>392.621534833</v>
      </c>
      <c r="W92" s="23">
        <v>101.79437867657143</v>
      </c>
      <c r="X92" s="23">
        <v>49.949562184500003</v>
      </c>
      <c r="Y92" s="23">
        <v>46.200997157333333</v>
      </c>
      <c r="Z92" s="23">
        <v>128.13041959739999</v>
      </c>
      <c r="AA92" s="23">
        <v>0</v>
      </c>
      <c r="AB92" s="23">
        <v>2.4699978434999998</v>
      </c>
      <c r="AC92" s="23">
        <v>4.6291196819999998</v>
      </c>
      <c r="AD92" s="23">
        <v>0</v>
      </c>
      <c r="AF92" s="26">
        <f t="shared" si="14"/>
        <v>16264.227823338002</v>
      </c>
      <c r="AG92" s="26">
        <f t="shared" si="15"/>
        <v>4038.0476143424999</v>
      </c>
      <c r="AH92" s="26">
        <f t="shared" si="16"/>
        <v>20302.275437680502</v>
      </c>
      <c r="AI92" s="26">
        <f t="shared" si="17"/>
        <v>80.110369269998245</v>
      </c>
      <c r="AJ92" s="26">
        <f t="shared" si="18"/>
        <v>80.110369269998245</v>
      </c>
    </row>
    <row r="93" spans="1:36" x14ac:dyDescent="0.25">
      <c r="A93" s="26" t="s">
        <v>346</v>
      </c>
      <c r="C93" s="26">
        <v>50</v>
      </c>
      <c r="D93" s="26">
        <f t="shared" si="10"/>
        <v>53.764999999999993</v>
      </c>
      <c r="E93" s="26">
        <f t="shared" si="11"/>
        <v>1.4307720651536059E-3</v>
      </c>
      <c r="F93" s="26">
        <f t="shared" si="12"/>
        <v>72.897705050456437</v>
      </c>
      <c r="G93" s="26">
        <f t="shared" si="13"/>
        <v>49.384270705205957</v>
      </c>
      <c r="H93" s="25">
        <v>737233.23516203708</v>
      </c>
      <c r="I93" s="25">
        <v>40.148611111566424</v>
      </c>
      <c r="J93" s="24">
        <v>4104.2260771049996</v>
      </c>
      <c r="K93" s="24">
        <v>0</v>
      </c>
      <c r="L93" s="23">
        <v>21.692497486000001</v>
      </c>
      <c r="M93" s="23">
        <v>82.645087121142851</v>
      </c>
      <c r="N93" s="23">
        <v>203.52465488850001</v>
      </c>
      <c r="O93" s="23">
        <v>73.260374572000003</v>
      </c>
      <c r="P93" s="23">
        <v>0</v>
      </c>
      <c r="Q93" s="23">
        <v>46.992720786</v>
      </c>
      <c r="R93" s="23">
        <v>651.29930787900003</v>
      </c>
      <c r="S93" s="23">
        <v>779.26955790199997</v>
      </c>
      <c r="T93" s="23">
        <v>1023.4876863255</v>
      </c>
      <c r="U93" s="23">
        <v>53.776621773599999</v>
      </c>
      <c r="V93" s="23">
        <v>399.810395809</v>
      </c>
      <c r="W93" s="23">
        <v>103.93883655257142</v>
      </c>
      <c r="X93" s="23">
        <v>52.826045068500001</v>
      </c>
      <c r="Y93" s="23">
        <v>47.024785983999998</v>
      </c>
      <c r="Z93" s="23">
        <v>130.86800542859999</v>
      </c>
      <c r="AA93" s="23">
        <v>23.355266411999999</v>
      </c>
      <c r="AB93" s="23">
        <v>3.4732083979999997</v>
      </c>
      <c r="AC93" s="23">
        <v>4.6099587709999996</v>
      </c>
      <c r="AD93" s="23">
        <v>0</v>
      </c>
      <c r="AF93" s="26">
        <f t="shared" si="14"/>
        <v>16625.977220159999</v>
      </c>
      <c r="AG93" s="26">
        <f t="shared" si="15"/>
        <v>4104.2260771049996</v>
      </c>
      <c r="AH93" s="26">
        <f t="shared" si="16"/>
        <v>20730.203297264998</v>
      </c>
      <c r="AI93" s="26">
        <f t="shared" si="17"/>
        <v>80.201708501110161</v>
      </c>
      <c r="AJ93" s="26">
        <f t="shared" si="18"/>
        <v>80.201708501110161</v>
      </c>
    </row>
    <row r="94" spans="1:36" x14ac:dyDescent="0.25">
      <c r="A94" s="26" t="s">
        <v>347</v>
      </c>
      <c r="C94" s="26">
        <v>50</v>
      </c>
      <c r="D94" s="26">
        <f t="shared" si="10"/>
        <v>53.764999999999993</v>
      </c>
      <c r="E94" s="26">
        <f t="shared" si="11"/>
        <v>1.4307720651536059E-3</v>
      </c>
      <c r="F94" s="26">
        <f t="shared" si="12"/>
        <v>72.897705050456437</v>
      </c>
      <c r="G94" s="26">
        <f t="shared" si="13"/>
        <v>49.384270705205957</v>
      </c>
      <c r="H94" s="25">
        <v>737233.25787037041</v>
      </c>
      <c r="I94" s="25">
        <v>40.693611111491919</v>
      </c>
      <c r="J94" s="24">
        <v>4095.3514469999996</v>
      </c>
      <c r="K94" s="24">
        <v>0</v>
      </c>
      <c r="L94" s="23">
        <v>21.614680724999999</v>
      </c>
      <c r="M94" s="23">
        <v>82.432250179714273</v>
      </c>
      <c r="N94" s="23">
        <v>203.63023541850001</v>
      </c>
      <c r="O94" s="23">
        <v>73.326590509333329</v>
      </c>
      <c r="P94" s="23">
        <v>0</v>
      </c>
      <c r="Q94" s="23">
        <v>47.027914295999999</v>
      </c>
      <c r="R94" s="23">
        <v>649.12082960999999</v>
      </c>
      <c r="S94" s="23">
        <v>775.49055700600002</v>
      </c>
      <c r="T94" s="23">
        <v>1020.184775412</v>
      </c>
      <c r="U94" s="23">
        <v>53.6414786952</v>
      </c>
      <c r="V94" s="23">
        <v>398.84374740099997</v>
      </c>
      <c r="W94" s="23">
        <v>103.37842180285713</v>
      </c>
      <c r="X94" s="23">
        <v>50.989530404999996</v>
      </c>
      <c r="Y94" s="23">
        <v>46.997152561333337</v>
      </c>
      <c r="Z94" s="23">
        <v>130.38421197779999</v>
      </c>
      <c r="AA94" s="23">
        <v>22.4491935</v>
      </c>
      <c r="AB94" s="23">
        <v>2.5130121334999997</v>
      </c>
      <c r="AC94" s="23">
        <v>4.5878650675000001</v>
      </c>
      <c r="AD94" s="23">
        <v>0</v>
      </c>
      <c r="AF94" s="26">
        <f t="shared" si="14"/>
        <v>16544.924220395998</v>
      </c>
      <c r="AG94" s="26">
        <f t="shared" si="15"/>
        <v>4095.3514469999996</v>
      </c>
      <c r="AH94" s="26">
        <f t="shared" si="16"/>
        <v>20640.275667395999</v>
      </c>
      <c r="AI94" s="26">
        <f t="shared" si="17"/>
        <v>80.158445977205901</v>
      </c>
      <c r="AJ94" s="26">
        <f t="shared" si="18"/>
        <v>80.158445977205901</v>
      </c>
    </row>
    <row r="95" spans="1:36" x14ac:dyDescent="0.25">
      <c r="A95" s="26" t="s">
        <v>348</v>
      </c>
      <c r="C95" s="26">
        <v>50</v>
      </c>
      <c r="D95" s="26">
        <f t="shared" si="10"/>
        <v>53.764999999999993</v>
      </c>
      <c r="E95" s="26">
        <f t="shared" si="11"/>
        <v>1.4307720651536059E-3</v>
      </c>
      <c r="F95" s="26">
        <f t="shared" si="12"/>
        <v>72.897705050456437</v>
      </c>
      <c r="G95" s="26">
        <f t="shared" si="13"/>
        <v>49.384270705205957</v>
      </c>
      <c r="H95" s="25">
        <v>737233.28056712961</v>
      </c>
      <c r="I95" s="25">
        <v>41.23833333235234</v>
      </c>
      <c r="J95" s="24">
        <v>4104.1527572924997</v>
      </c>
      <c r="K95" s="24">
        <v>0</v>
      </c>
      <c r="L95" s="23">
        <v>21.627976050999997</v>
      </c>
      <c r="M95" s="23">
        <v>82.199637837428568</v>
      </c>
      <c r="N95" s="23">
        <v>202.46181088649999</v>
      </c>
      <c r="O95" s="23">
        <v>72.851347778000004</v>
      </c>
      <c r="P95" s="23">
        <v>0</v>
      </c>
      <c r="Q95" s="23">
        <v>47.382195629999998</v>
      </c>
      <c r="R95" s="23">
        <v>650.94737277900003</v>
      </c>
      <c r="S95" s="23">
        <v>775.28330633600001</v>
      </c>
      <c r="T95" s="23">
        <v>1022.099302356</v>
      </c>
      <c r="U95" s="23">
        <v>53.673856724399997</v>
      </c>
      <c r="V95" s="23">
        <v>400.38013963199995</v>
      </c>
      <c r="W95" s="23">
        <v>104.11212269228571</v>
      </c>
      <c r="X95" s="23">
        <v>50.934980464500001</v>
      </c>
      <c r="Y95" s="23">
        <v>46.740370284666668</v>
      </c>
      <c r="Z95" s="23">
        <v>130.07521295999999</v>
      </c>
      <c r="AA95" s="23">
        <v>22.672299024000001</v>
      </c>
      <c r="AB95" s="23">
        <v>2.549965319</v>
      </c>
      <c r="AC95" s="23">
        <v>4.6085901345</v>
      </c>
      <c r="AD95" s="23">
        <v>0</v>
      </c>
      <c r="AF95" s="26">
        <f t="shared" si="14"/>
        <v>16552.371167112</v>
      </c>
      <c r="AG95" s="26">
        <f t="shared" si="15"/>
        <v>4104.1527572924997</v>
      </c>
      <c r="AH95" s="26">
        <f t="shared" si="16"/>
        <v>20656.523924404501</v>
      </c>
      <c r="AI95" s="26">
        <f t="shared" si="17"/>
        <v>80.131445289090095</v>
      </c>
      <c r="AJ95" s="26">
        <f t="shared" si="18"/>
        <v>80.131445289090095</v>
      </c>
    </row>
    <row r="96" spans="1:36" x14ac:dyDescent="0.25">
      <c r="A96" s="26" t="s">
        <v>349</v>
      </c>
      <c r="C96" s="26">
        <v>50</v>
      </c>
      <c r="D96" s="26">
        <f t="shared" si="10"/>
        <v>53.764999999999993</v>
      </c>
      <c r="E96" s="26">
        <f t="shared" si="11"/>
        <v>1.4307720651536059E-3</v>
      </c>
      <c r="F96" s="26">
        <f t="shared" si="12"/>
        <v>72.897705050456437</v>
      </c>
      <c r="G96" s="26">
        <f t="shared" si="13"/>
        <v>49.384270705205957</v>
      </c>
      <c r="H96" s="25">
        <v>737233.30326388893</v>
      </c>
      <c r="I96" s="25">
        <v>41.78305555600673</v>
      </c>
      <c r="J96" s="24">
        <v>4037.8775123774999</v>
      </c>
      <c r="K96" s="24">
        <v>0</v>
      </c>
      <c r="L96" s="23">
        <v>21.369499271999999</v>
      </c>
      <c r="M96" s="23">
        <v>81.758881021714274</v>
      </c>
      <c r="N96" s="23">
        <v>200.99834742900001</v>
      </c>
      <c r="O96" s="23">
        <v>72.586744721333332</v>
      </c>
      <c r="P96" s="23">
        <v>24.778577274</v>
      </c>
      <c r="Q96" s="23">
        <v>46.912948829999998</v>
      </c>
      <c r="R96" s="23">
        <v>639.43909500899997</v>
      </c>
      <c r="S96" s="23">
        <v>767.20053020599994</v>
      </c>
      <c r="T96" s="23">
        <v>1007.2282847055</v>
      </c>
      <c r="U96" s="23">
        <v>52.884114359999998</v>
      </c>
      <c r="V96" s="23">
        <v>393.48299374999999</v>
      </c>
      <c r="W96" s="23">
        <v>102.08095440085714</v>
      </c>
      <c r="X96" s="23">
        <v>50.368071674249997</v>
      </c>
      <c r="Y96" s="23">
        <v>46.418154148666666</v>
      </c>
      <c r="Z96" s="23">
        <v>129.29110155719999</v>
      </c>
      <c r="AA96" s="23">
        <v>0</v>
      </c>
      <c r="AB96" s="23">
        <v>2.5137942115</v>
      </c>
      <c r="AC96" s="23">
        <v>4.4717264844999995</v>
      </c>
      <c r="AD96" s="23">
        <v>0</v>
      </c>
      <c r="AF96" s="26">
        <f t="shared" si="14"/>
        <v>16349.558007684001</v>
      </c>
      <c r="AG96" s="26">
        <f t="shared" si="15"/>
        <v>4037.8775123774999</v>
      </c>
      <c r="AH96" s="26">
        <f t="shared" si="16"/>
        <v>20387.435520061503</v>
      </c>
      <c r="AI96" s="26">
        <f t="shared" si="17"/>
        <v>80.194284325734955</v>
      </c>
      <c r="AJ96" s="26">
        <f t="shared" si="18"/>
        <v>80.194284325734955</v>
      </c>
    </row>
    <row r="97" spans="1:36" x14ac:dyDescent="0.25">
      <c r="A97" s="26" t="s">
        <v>350</v>
      </c>
      <c r="C97" s="26">
        <v>50</v>
      </c>
      <c r="D97" s="26">
        <f t="shared" si="10"/>
        <v>53.764999999999993</v>
      </c>
      <c r="E97" s="26">
        <f t="shared" si="11"/>
        <v>1.4307720651536059E-3</v>
      </c>
      <c r="F97" s="26">
        <f t="shared" si="12"/>
        <v>72.897705050456437</v>
      </c>
      <c r="G97" s="26">
        <f t="shared" si="13"/>
        <v>49.384270705205957</v>
      </c>
      <c r="H97" s="25">
        <v>737233.32597222226</v>
      </c>
      <c r="I97" s="25">
        <v>42.328055555932224</v>
      </c>
      <c r="J97" s="24">
        <v>4039.8864752399995</v>
      </c>
      <c r="K97" s="24">
        <v>0</v>
      </c>
      <c r="L97" s="23">
        <v>21.357768101999998</v>
      </c>
      <c r="M97" s="23">
        <v>81.521576211428567</v>
      </c>
      <c r="N97" s="23">
        <v>200.877516378</v>
      </c>
      <c r="O97" s="23">
        <v>72.43267535533333</v>
      </c>
      <c r="P97" s="23">
        <v>24.603313594199999</v>
      </c>
      <c r="Q97" s="23">
        <v>47.328232247999999</v>
      </c>
      <c r="R97" s="23">
        <v>640.71192695399998</v>
      </c>
      <c r="S97" s="23">
        <v>766.10483892799994</v>
      </c>
      <c r="T97" s="23">
        <v>1007.486957004</v>
      </c>
      <c r="U97" s="23">
        <v>52.934323767599999</v>
      </c>
      <c r="V97" s="23">
        <v>394.05391068999995</v>
      </c>
      <c r="W97" s="23">
        <v>102.58070224285713</v>
      </c>
      <c r="X97" s="23">
        <v>50.551077926250002</v>
      </c>
      <c r="Y97" s="23">
        <v>46.303970760666665</v>
      </c>
      <c r="Z97" s="23">
        <v>128.721435942</v>
      </c>
      <c r="AA97" s="23">
        <v>0</v>
      </c>
      <c r="AB97" s="23">
        <v>2.4854438839999999</v>
      </c>
      <c r="AC97" s="23">
        <v>4.4779831085000001</v>
      </c>
      <c r="AD97" s="23">
        <v>0</v>
      </c>
      <c r="AF97" s="26">
        <f t="shared" si="14"/>
        <v>16346.003463173998</v>
      </c>
      <c r="AG97" s="26">
        <f t="shared" si="15"/>
        <v>4039.8864752399995</v>
      </c>
      <c r="AH97" s="26">
        <f t="shared" si="16"/>
        <v>20385.889938413999</v>
      </c>
      <c r="AI97" s="26">
        <f t="shared" si="17"/>
        <v>80.182928057374284</v>
      </c>
      <c r="AJ97" s="26">
        <f t="shared" si="18"/>
        <v>80.182928057374284</v>
      </c>
    </row>
    <row r="98" spans="1:36" x14ac:dyDescent="0.25">
      <c r="A98" s="26" t="s">
        <v>351</v>
      </c>
      <c r="C98" s="26">
        <v>50</v>
      </c>
      <c r="D98" s="26">
        <f t="shared" si="10"/>
        <v>53.764999999999993</v>
      </c>
      <c r="E98" s="26">
        <f t="shared" si="11"/>
        <v>1.4307720651536059E-3</v>
      </c>
      <c r="F98" s="26">
        <f t="shared" si="12"/>
        <v>72.897705050456437</v>
      </c>
      <c r="G98" s="26">
        <f t="shared" si="13"/>
        <v>49.384270705205957</v>
      </c>
      <c r="H98" s="25">
        <v>737233.34868055559</v>
      </c>
      <c r="I98" s="25">
        <v>42.873055555857718</v>
      </c>
      <c r="J98" s="24">
        <v>4034.3581613774995</v>
      </c>
      <c r="K98" s="24">
        <v>0</v>
      </c>
      <c r="L98" s="23">
        <v>21.304977836999999</v>
      </c>
      <c r="M98" s="23">
        <v>81.34627901399999</v>
      </c>
      <c r="N98" s="23">
        <v>200.64523921200001</v>
      </c>
      <c r="O98" s="23">
        <v>72.620895460666674</v>
      </c>
      <c r="P98" s="23">
        <v>0</v>
      </c>
      <c r="Q98" s="23">
        <v>47.260191462000002</v>
      </c>
      <c r="R98" s="23">
        <v>641.30904350699996</v>
      </c>
      <c r="S98" s="23">
        <v>764.40303719999997</v>
      </c>
      <c r="T98" s="23">
        <v>1008.0963912855</v>
      </c>
      <c r="U98" s="23">
        <v>53.234172472799997</v>
      </c>
      <c r="V98" s="23">
        <v>394.43360955899999</v>
      </c>
      <c r="W98" s="23">
        <v>102.70605817371428</v>
      </c>
      <c r="X98" s="23">
        <v>50.477758113749999</v>
      </c>
      <c r="Y98" s="23">
        <v>46.270080714000002</v>
      </c>
      <c r="Z98" s="23">
        <v>129.05178568919999</v>
      </c>
      <c r="AA98" s="23">
        <v>22.341693323999998</v>
      </c>
      <c r="AB98" s="23">
        <v>2.4786007015</v>
      </c>
      <c r="AC98" s="23">
        <v>4.4940157075</v>
      </c>
      <c r="AD98" s="23">
        <v>0</v>
      </c>
      <c r="AF98" s="26">
        <f t="shared" si="14"/>
        <v>16349.464158324003</v>
      </c>
      <c r="AG98" s="26">
        <f t="shared" si="15"/>
        <v>4034.3581613774995</v>
      </c>
      <c r="AH98" s="26">
        <f t="shared" si="16"/>
        <v>20383.822319701503</v>
      </c>
      <c r="AI98" s="26">
        <f t="shared" si="17"/>
        <v>80.208039012005202</v>
      </c>
      <c r="AJ98" s="26">
        <f t="shared" si="18"/>
        <v>80.208039012005202</v>
      </c>
    </row>
    <row r="99" spans="1:36" x14ac:dyDescent="0.25">
      <c r="A99" s="26" t="s">
        <v>352</v>
      </c>
      <c r="C99" s="26">
        <v>50</v>
      </c>
      <c r="D99" s="26">
        <f t="shared" si="10"/>
        <v>53.764999999999993</v>
      </c>
      <c r="E99" s="26">
        <f t="shared" si="11"/>
        <v>1.4307720651536059E-3</v>
      </c>
      <c r="F99" s="26">
        <f t="shared" si="12"/>
        <v>72.897705050456437</v>
      </c>
      <c r="G99" s="26">
        <f t="shared" si="13"/>
        <v>49.384270705205957</v>
      </c>
      <c r="H99" s="25">
        <v>737233.37142361107</v>
      </c>
      <c r="I99" s="25">
        <v>43.418888887390494</v>
      </c>
      <c r="J99" s="24">
        <v>4043.2709177849997</v>
      </c>
      <c r="K99" s="24">
        <v>0</v>
      </c>
      <c r="L99" s="23">
        <v>21.410167328</v>
      </c>
      <c r="M99" s="23">
        <v>81.621793920857144</v>
      </c>
      <c r="N99" s="23">
        <v>201.48137835374999</v>
      </c>
      <c r="O99" s="23">
        <v>72.865946567333339</v>
      </c>
      <c r="P99" s="23">
        <v>24.711240358199998</v>
      </c>
      <c r="Q99" s="23">
        <v>47.325886013999998</v>
      </c>
      <c r="R99" s="23">
        <v>643.30686175799997</v>
      </c>
      <c r="S99" s="23">
        <v>767.10824500199999</v>
      </c>
      <c r="T99" s="23">
        <v>1010.959383324</v>
      </c>
      <c r="U99" s="23">
        <v>53.239334187600001</v>
      </c>
      <c r="V99" s="23">
        <v>395.91486529099996</v>
      </c>
      <c r="W99" s="23">
        <v>102.86325585171427</v>
      </c>
      <c r="X99" s="23">
        <v>50.496234706499997</v>
      </c>
      <c r="Y99" s="23">
        <v>46.431188782</v>
      </c>
      <c r="Z99" s="23">
        <v>129.62074743419998</v>
      </c>
      <c r="AA99" s="23">
        <v>0</v>
      </c>
      <c r="AB99" s="23">
        <v>2.4942422614999997</v>
      </c>
      <c r="AC99" s="23">
        <v>4.5954903279999995</v>
      </c>
      <c r="AD99" s="23">
        <v>0</v>
      </c>
      <c r="AF99" s="26">
        <f t="shared" si="14"/>
        <v>16403.390000579999</v>
      </c>
      <c r="AG99" s="26">
        <f t="shared" si="15"/>
        <v>4043.2709177849997</v>
      </c>
      <c r="AH99" s="26">
        <f t="shared" si="16"/>
        <v>20446.660918365</v>
      </c>
      <c r="AI99" s="26">
        <f t="shared" si="17"/>
        <v>80.225275247004404</v>
      </c>
      <c r="AJ99" s="26">
        <f t="shared" si="18"/>
        <v>80.225275247004404</v>
      </c>
    </row>
    <row r="100" spans="1:36" x14ac:dyDescent="0.25">
      <c r="A100" s="26" t="s">
        <v>353</v>
      </c>
      <c r="C100" s="26">
        <v>50</v>
      </c>
      <c r="D100" s="26">
        <f t="shared" si="10"/>
        <v>53.764999999999993</v>
      </c>
      <c r="E100" s="26">
        <f t="shared" si="11"/>
        <v>1.4307720651536059E-3</v>
      </c>
      <c r="F100" s="26">
        <f t="shared" si="12"/>
        <v>72.897705050456437</v>
      </c>
      <c r="G100" s="26">
        <f t="shared" si="13"/>
        <v>49.384270705205957</v>
      </c>
      <c r="H100" s="25">
        <v>737233.39415509254</v>
      </c>
      <c r="I100" s="25">
        <v>43.964444442652166</v>
      </c>
      <c r="J100" s="24">
        <v>4057.4187088049998</v>
      </c>
      <c r="K100" s="24">
        <v>0</v>
      </c>
      <c r="L100" s="23">
        <v>21.443014603999998</v>
      </c>
      <c r="M100" s="23">
        <v>82.172823734571423</v>
      </c>
      <c r="N100" s="23">
        <v>202.11016906575</v>
      </c>
      <c r="O100" s="23">
        <v>73.573466464666666</v>
      </c>
      <c r="P100" s="23">
        <v>25.112680995599998</v>
      </c>
      <c r="Q100" s="23">
        <v>47.973446598000002</v>
      </c>
      <c r="R100" s="23">
        <v>642.11966735399994</v>
      </c>
      <c r="S100" s="23">
        <v>772.14795563399991</v>
      </c>
      <c r="T100" s="23">
        <v>1012.342488267</v>
      </c>
      <c r="U100" s="23">
        <v>53.253411591599999</v>
      </c>
      <c r="V100" s="23">
        <v>395.374058354</v>
      </c>
      <c r="W100" s="23">
        <v>102.6715350162857</v>
      </c>
      <c r="X100" s="23">
        <v>50.387721384000002</v>
      </c>
      <c r="Y100" s="23">
        <v>46.621755121333337</v>
      </c>
      <c r="Z100" s="23">
        <v>130.86683231160001</v>
      </c>
      <c r="AA100" s="23">
        <v>0</v>
      </c>
      <c r="AB100" s="23">
        <v>2.5098838214999999</v>
      </c>
      <c r="AC100" s="23">
        <v>4.5041827214999994</v>
      </c>
      <c r="AD100" s="23">
        <v>0</v>
      </c>
      <c r="AF100" s="26">
        <f t="shared" si="14"/>
        <v>16450.760465039999</v>
      </c>
      <c r="AG100" s="26">
        <f t="shared" si="15"/>
        <v>4057.4187088049998</v>
      </c>
      <c r="AH100" s="26">
        <f t="shared" si="16"/>
        <v>20508.179173844997</v>
      </c>
      <c r="AI100" s="26">
        <f t="shared" si="17"/>
        <v>80.215607273513555</v>
      </c>
      <c r="AJ100" s="26">
        <f t="shared" si="18"/>
        <v>80.215607273513555</v>
      </c>
    </row>
    <row r="101" spans="1:36" x14ac:dyDescent="0.25">
      <c r="A101" s="26" t="s">
        <v>354</v>
      </c>
      <c r="C101" s="26">
        <v>50</v>
      </c>
      <c r="D101" s="26">
        <f t="shared" si="10"/>
        <v>53.764999999999993</v>
      </c>
      <c r="E101" s="26">
        <f t="shared" si="11"/>
        <v>1.4307720651536059E-3</v>
      </c>
      <c r="F101" s="26">
        <f t="shared" si="12"/>
        <v>72.897705050456437</v>
      </c>
      <c r="G101" s="26">
        <f t="shared" si="13"/>
        <v>49.384270705205957</v>
      </c>
      <c r="H101" s="25">
        <v>737233.416875</v>
      </c>
      <c r="I101" s="25">
        <v>44.509722221642733</v>
      </c>
      <c r="J101" s="24">
        <v>4003.1063244974998</v>
      </c>
      <c r="K101" s="24">
        <v>0</v>
      </c>
      <c r="L101" s="23">
        <v>21.177499123</v>
      </c>
      <c r="M101" s="23">
        <v>81.125397841714275</v>
      </c>
      <c r="N101" s="23">
        <v>198.599323164</v>
      </c>
      <c r="O101" s="23">
        <v>71.690483333333333</v>
      </c>
      <c r="P101" s="23">
        <v>24.694582096799998</v>
      </c>
      <c r="Q101" s="23">
        <v>47.410350438000002</v>
      </c>
      <c r="R101" s="23">
        <v>630.44128761900004</v>
      </c>
      <c r="S101" s="23">
        <v>760.73821969199992</v>
      </c>
      <c r="T101" s="23">
        <v>995.52702918900002</v>
      </c>
      <c r="U101" s="23">
        <v>52.222945618799997</v>
      </c>
      <c r="V101" s="23">
        <v>388.18246010499996</v>
      </c>
      <c r="W101" s="23">
        <v>100.60584356742856</v>
      </c>
      <c r="X101" s="23">
        <v>49.371508782749999</v>
      </c>
      <c r="Y101" s="23">
        <v>45.852451062</v>
      </c>
      <c r="Z101" s="23">
        <v>127.91597380979999</v>
      </c>
      <c r="AA101" s="23">
        <v>0</v>
      </c>
      <c r="AB101" s="23">
        <v>2.5063644704999999</v>
      </c>
      <c r="AC101" s="23">
        <v>4.6950097534999999</v>
      </c>
      <c r="AD101" s="23">
        <v>0</v>
      </c>
      <c r="AF101" s="26">
        <f t="shared" si="14"/>
        <v>16159.843872678002</v>
      </c>
      <c r="AG101" s="26">
        <f t="shared" si="15"/>
        <v>4003.1063244974998</v>
      </c>
      <c r="AH101" s="26">
        <f t="shared" si="16"/>
        <v>20162.950197175502</v>
      </c>
      <c r="AI101" s="26">
        <f t="shared" si="17"/>
        <v>80.146227187238367</v>
      </c>
      <c r="AJ101" s="26">
        <f t="shared" si="18"/>
        <v>80.146227187238367</v>
      </c>
    </row>
    <row r="102" spans="1:36" x14ac:dyDescent="0.25">
      <c r="A102" s="26" t="s">
        <v>355</v>
      </c>
      <c r="C102" s="26">
        <v>50</v>
      </c>
      <c r="D102" s="26">
        <f t="shared" si="10"/>
        <v>53.764999999999993</v>
      </c>
      <c r="E102" s="26">
        <f t="shared" si="11"/>
        <v>1.4307720651536059E-3</v>
      </c>
      <c r="F102" s="26">
        <f t="shared" si="12"/>
        <v>72.897705050456437</v>
      </c>
      <c r="G102" s="26">
        <f t="shared" si="13"/>
        <v>49.384270705205957</v>
      </c>
      <c r="H102" s="25">
        <v>737233.43964120373</v>
      </c>
      <c r="I102" s="25">
        <v>45.056111111305654</v>
      </c>
      <c r="J102" s="24">
        <v>3973.5525744749998</v>
      </c>
      <c r="K102" s="24">
        <v>0</v>
      </c>
      <c r="L102" s="23">
        <v>21.021865600999998</v>
      </c>
      <c r="M102" s="23">
        <v>80.993673561428565</v>
      </c>
      <c r="N102" s="23">
        <v>197.249065497</v>
      </c>
      <c r="O102" s="23">
        <v>71.246784414666664</v>
      </c>
      <c r="P102" s="23">
        <v>24.497733064199998</v>
      </c>
      <c r="Q102" s="23">
        <v>47.281307568000003</v>
      </c>
      <c r="R102" s="23">
        <v>621.498616728</v>
      </c>
      <c r="S102" s="23">
        <v>754.18518812999991</v>
      </c>
      <c r="T102" s="23">
        <v>983.30842907550004</v>
      </c>
      <c r="U102" s="23">
        <v>51.717566815200001</v>
      </c>
      <c r="V102" s="23">
        <v>382.648085138</v>
      </c>
      <c r="W102" s="23">
        <v>98.874658051714277</v>
      </c>
      <c r="X102" s="23">
        <v>48.764714014500001</v>
      </c>
      <c r="Y102" s="23">
        <v>45.573249216000001</v>
      </c>
      <c r="Z102" s="23">
        <v>126.8723689266</v>
      </c>
      <c r="AA102" s="23">
        <v>0</v>
      </c>
      <c r="AB102" s="23">
        <v>2.5061689509999998</v>
      </c>
      <c r="AC102" s="23">
        <v>4.7499507329999995</v>
      </c>
      <c r="AD102" s="23">
        <v>0</v>
      </c>
      <c r="AF102" s="26">
        <f t="shared" si="14"/>
        <v>15989.019267606</v>
      </c>
      <c r="AG102" s="26">
        <f t="shared" si="15"/>
        <v>3973.5525744749998</v>
      </c>
      <c r="AH102" s="26">
        <f t="shared" si="16"/>
        <v>19962.571842081001</v>
      </c>
      <c r="AI102" s="26">
        <f t="shared" si="17"/>
        <v>80.094986728619958</v>
      </c>
      <c r="AJ102" s="26">
        <f t="shared" si="18"/>
        <v>80.094986728619958</v>
      </c>
    </row>
    <row r="103" spans="1:36" x14ac:dyDescent="0.25">
      <c r="A103" s="26" t="s">
        <v>356</v>
      </c>
      <c r="C103" s="26">
        <v>50</v>
      </c>
      <c r="D103" s="26">
        <f t="shared" si="10"/>
        <v>53.764999999999993</v>
      </c>
      <c r="E103" s="26">
        <f t="shared" si="11"/>
        <v>1.4307720651536059E-3</v>
      </c>
      <c r="F103" s="26">
        <f t="shared" si="12"/>
        <v>72.897705050456437</v>
      </c>
      <c r="G103" s="26">
        <f t="shared" si="13"/>
        <v>49.384270705205957</v>
      </c>
      <c r="H103" s="25">
        <v>737233.4624884259</v>
      </c>
      <c r="I103" s="25">
        <v>45.604444443248212</v>
      </c>
      <c r="J103" s="24">
        <v>4031.6365299374997</v>
      </c>
      <c r="K103" s="24">
        <v>0</v>
      </c>
      <c r="L103" s="23">
        <v>21.248668220999999</v>
      </c>
      <c r="M103" s="23">
        <v>82.419513480857134</v>
      </c>
      <c r="N103" s="23">
        <v>199.56773124750001</v>
      </c>
      <c r="O103" s="23">
        <v>72.109677141333336</v>
      </c>
      <c r="P103" s="23">
        <v>24.885330920999998</v>
      </c>
      <c r="Q103" s="23">
        <v>48.140029212000002</v>
      </c>
      <c r="R103" s="23">
        <v>627.90852801599999</v>
      </c>
      <c r="S103" s="23">
        <v>767.59704375199999</v>
      </c>
      <c r="T103" s="23">
        <v>995.55283776299996</v>
      </c>
      <c r="U103" s="23">
        <v>52.119242075999999</v>
      </c>
      <c r="V103" s="23">
        <v>386.70237749</v>
      </c>
      <c r="W103" s="23">
        <v>99.827899408285703</v>
      </c>
      <c r="X103" s="23">
        <v>49.10345154825</v>
      </c>
      <c r="Y103" s="23">
        <v>46.171538886</v>
      </c>
      <c r="Z103" s="23">
        <v>128.8295973294</v>
      </c>
      <c r="AA103" s="23">
        <v>0</v>
      </c>
      <c r="AB103" s="23">
        <v>2.5345192784999999</v>
      </c>
      <c r="AC103" s="23">
        <v>4.8506432754999995</v>
      </c>
      <c r="AD103" s="23">
        <v>0</v>
      </c>
      <c r="AF103" s="26">
        <f t="shared" si="14"/>
        <v>16194.457862879999</v>
      </c>
      <c r="AG103" s="26">
        <f t="shared" si="15"/>
        <v>4031.6365299374997</v>
      </c>
      <c r="AH103" s="26">
        <f t="shared" si="16"/>
        <v>20226.0943928175</v>
      </c>
      <c r="AI103" s="26">
        <f t="shared" si="17"/>
        <v>80.067152601793566</v>
      </c>
      <c r="AJ103" s="26">
        <f t="shared" si="18"/>
        <v>80.067152601793566</v>
      </c>
    </row>
    <row r="104" spans="1:36" x14ac:dyDescent="0.25">
      <c r="A104" s="26" t="s">
        <v>357</v>
      </c>
      <c r="C104" s="26">
        <v>50</v>
      </c>
      <c r="D104" s="26">
        <f t="shared" si="10"/>
        <v>53.764999999999993</v>
      </c>
      <c r="E104" s="26">
        <f t="shared" si="11"/>
        <v>1.4307720651536059E-3</v>
      </c>
      <c r="F104" s="26">
        <f t="shared" si="12"/>
        <v>72.897705050456437</v>
      </c>
      <c r="G104" s="26">
        <f t="shared" si="13"/>
        <v>49.384270705205957</v>
      </c>
      <c r="H104" s="25">
        <v>737233.48532407405</v>
      </c>
      <c r="I104" s="25">
        <v>46.152499998919666</v>
      </c>
      <c r="J104" s="24">
        <v>4070.8479656624995</v>
      </c>
      <c r="K104" s="24">
        <v>0</v>
      </c>
      <c r="L104" s="23">
        <v>21.421898497999997</v>
      </c>
      <c r="M104" s="23">
        <v>82.687654509428569</v>
      </c>
      <c r="N104" s="23">
        <v>200.93470583174999</v>
      </c>
      <c r="O104" s="23">
        <v>72.557286450000007</v>
      </c>
      <c r="P104" s="23">
        <v>24.9184128204</v>
      </c>
      <c r="Q104" s="23">
        <v>48.865015518</v>
      </c>
      <c r="R104" s="23">
        <v>634.18470396600003</v>
      </c>
      <c r="S104" s="23">
        <v>769.19170079399998</v>
      </c>
      <c r="T104" s="23">
        <v>1005.9589721115</v>
      </c>
      <c r="U104" s="23">
        <v>52.782287804399999</v>
      </c>
      <c r="V104" s="23">
        <v>393.99642795699998</v>
      </c>
      <c r="W104" s="23">
        <v>101.57450303314285</v>
      </c>
      <c r="X104" s="23">
        <v>49.732535539499999</v>
      </c>
      <c r="Y104" s="23">
        <v>46.460125668000003</v>
      </c>
      <c r="Z104" s="23">
        <v>129.34553418600001</v>
      </c>
      <c r="AA104" s="23">
        <v>0</v>
      </c>
      <c r="AB104" s="23">
        <v>2.4989347294999997</v>
      </c>
      <c r="AC104" s="23">
        <v>4.8134945704999996</v>
      </c>
      <c r="AD104" s="23">
        <v>0</v>
      </c>
      <c r="AF104" s="26">
        <f t="shared" si="14"/>
        <v>16344.023241678002</v>
      </c>
      <c r="AG104" s="26">
        <f t="shared" si="15"/>
        <v>4070.8479656624995</v>
      </c>
      <c r="AH104" s="26">
        <f t="shared" si="16"/>
        <v>20414.8712073405</v>
      </c>
      <c r="AI104" s="26">
        <f t="shared" si="17"/>
        <v>80.059399227565251</v>
      </c>
      <c r="AJ104" s="26">
        <f t="shared" si="18"/>
        <v>80.059399227565251</v>
      </c>
    </row>
    <row r="105" spans="1:36" x14ac:dyDescent="0.25">
      <c r="A105" s="26" t="s">
        <v>358</v>
      </c>
      <c r="C105" s="26">
        <v>50</v>
      </c>
      <c r="D105" s="26">
        <f t="shared" si="10"/>
        <v>53.764999999999993</v>
      </c>
      <c r="E105" s="26">
        <f t="shared" si="11"/>
        <v>1.4307720651536059E-3</v>
      </c>
      <c r="F105" s="26">
        <f t="shared" si="12"/>
        <v>72.897705050456437</v>
      </c>
      <c r="G105" s="26">
        <f t="shared" si="13"/>
        <v>49.384270705205957</v>
      </c>
      <c r="H105" s="25">
        <v>737233.50819444447</v>
      </c>
      <c r="I105" s="25">
        <v>46.701388888992369</v>
      </c>
      <c r="J105" s="24">
        <v>4059.8470609949995</v>
      </c>
      <c r="K105" s="24">
        <v>0</v>
      </c>
      <c r="L105" s="23">
        <v>21.403910703999998</v>
      </c>
      <c r="M105" s="23">
        <v>82.734914365714275</v>
      </c>
      <c r="N105" s="23">
        <v>200.5859968035</v>
      </c>
      <c r="O105" s="23">
        <v>72.484813888666665</v>
      </c>
      <c r="P105" s="23">
        <v>25.049801924400001</v>
      </c>
      <c r="Q105" s="23">
        <v>48.653854457999998</v>
      </c>
      <c r="R105" s="23">
        <v>631.75165930799994</v>
      </c>
      <c r="S105" s="23">
        <v>767.79490948599994</v>
      </c>
      <c r="T105" s="23">
        <v>1002.705332112</v>
      </c>
      <c r="U105" s="23">
        <v>52.525609804799998</v>
      </c>
      <c r="V105" s="23">
        <v>390.82040919899998</v>
      </c>
      <c r="W105" s="23">
        <v>101.24435439171428</v>
      </c>
      <c r="X105" s="23">
        <v>49.680918391500001</v>
      </c>
      <c r="Y105" s="23">
        <v>46.443441337333333</v>
      </c>
      <c r="Z105" s="23">
        <v>129.42647925899999</v>
      </c>
      <c r="AA105" s="23">
        <v>0</v>
      </c>
      <c r="AB105" s="23">
        <v>2.5157494064999999</v>
      </c>
      <c r="AC105" s="23">
        <v>4.7386106019999996</v>
      </c>
      <c r="AD105" s="23">
        <v>0</v>
      </c>
      <c r="AF105" s="26">
        <f t="shared" si="14"/>
        <v>16297.633503029998</v>
      </c>
      <c r="AG105" s="26">
        <f t="shared" si="15"/>
        <v>4059.8470609949995</v>
      </c>
      <c r="AH105" s="26">
        <f t="shared" si="16"/>
        <v>20357.480564024998</v>
      </c>
      <c r="AI105" s="26">
        <f t="shared" si="17"/>
        <v>80.057222463130259</v>
      </c>
      <c r="AJ105" s="26">
        <f t="shared" si="18"/>
        <v>80.057222463130259</v>
      </c>
    </row>
    <row r="106" spans="1:36" x14ac:dyDescent="0.25">
      <c r="A106" s="26" t="s">
        <v>359</v>
      </c>
      <c r="C106" s="26">
        <v>50</v>
      </c>
      <c r="D106" s="26">
        <f t="shared" si="10"/>
        <v>53.764999999999993</v>
      </c>
      <c r="E106" s="26">
        <f t="shared" si="11"/>
        <v>1.4307720651536059E-3</v>
      </c>
      <c r="F106" s="26">
        <f t="shared" si="12"/>
        <v>72.897705050456437</v>
      </c>
      <c r="G106" s="26">
        <f t="shared" si="13"/>
        <v>49.384270705205957</v>
      </c>
      <c r="H106" s="25">
        <v>737233.53101851849</v>
      </c>
      <c r="I106" s="25">
        <v>47.24916666559875</v>
      </c>
      <c r="J106" s="24">
        <v>4014.9987980849996</v>
      </c>
      <c r="K106" s="24">
        <v>0</v>
      </c>
      <c r="L106" s="23">
        <v>20.980024428</v>
      </c>
      <c r="M106" s="23">
        <v>81.034229891999999</v>
      </c>
      <c r="N106" s="23">
        <v>195.59878315725001</v>
      </c>
      <c r="O106" s="23">
        <v>70.831240304000005</v>
      </c>
      <c r="P106" s="23">
        <v>24.573751045799998</v>
      </c>
      <c r="Q106" s="23">
        <v>48.339459101999999</v>
      </c>
      <c r="R106" s="23">
        <v>619.70492083500005</v>
      </c>
      <c r="S106" s="23">
        <v>754.43310685599999</v>
      </c>
      <c r="T106" s="23">
        <v>985.05930619799994</v>
      </c>
      <c r="U106" s="23">
        <v>51.585239217599998</v>
      </c>
      <c r="V106" s="23">
        <v>383.77936096499997</v>
      </c>
      <c r="W106" s="23">
        <v>99.076769351999999</v>
      </c>
      <c r="X106" s="23">
        <v>48.56029837725</v>
      </c>
      <c r="Y106" s="23">
        <v>45.258593167333338</v>
      </c>
      <c r="Z106" s="23">
        <v>126.6729390366</v>
      </c>
      <c r="AA106" s="23">
        <v>0</v>
      </c>
      <c r="AB106" s="23">
        <v>2.5290447325000001</v>
      </c>
      <c r="AC106" s="23">
        <v>4.7460403429999998</v>
      </c>
      <c r="AD106" s="23">
        <v>0</v>
      </c>
      <c r="AF106" s="26">
        <f t="shared" si="14"/>
        <v>15979.441940417997</v>
      </c>
      <c r="AG106" s="26">
        <f t="shared" si="15"/>
        <v>4014.9987980849996</v>
      </c>
      <c r="AH106" s="26">
        <f t="shared" si="16"/>
        <v>19994.440738502995</v>
      </c>
      <c r="AI106" s="26">
        <f t="shared" si="17"/>
        <v>79.919424351022855</v>
      </c>
      <c r="AJ106" s="26">
        <f t="shared" si="18"/>
        <v>79.919424351022855</v>
      </c>
    </row>
    <row r="107" spans="1:36" x14ac:dyDescent="0.25">
      <c r="A107" s="26" t="s">
        <v>360</v>
      </c>
      <c r="C107" s="26">
        <v>50</v>
      </c>
      <c r="D107" s="26">
        <f t="shared" si="10"/>
        <v>53.764999999999993</v>
      </c>
      <c r="E107" s="26">
        <f t="shared" si="11"/>
        <v>1.4307720651536059E-3</v>
      </c>
      <c r="F107" s="26">
        <f t="shared" si="12"/>
        <v>72.897705050456437</v>
      </c>
      <c r="G107" s="26">
        <f t="shared" si="13"/>
        <v>49.384270705205957</v>
      </c>
      <c r="H107" s="25">
        <v>737233.55386574077</v>
      </c>
      <c r="I107" s="25">
        <v>47.797500000335276</v>
      </c>
      <c r="J107" s="24">
        <v>3997.9123489799995</v>
      </c>
      <c r="K107" s="24">
        <v>0</v>
      </c>
      <c r="L107" s="23">
        <v>21.194704839</v>
      </c>
      <c r="M107" s="23">
        <v>81.737094563142847</v>
      </c>
      <c r="N107" s="23">
        <v>198.63832930424999</v>
      </c>
      <c r="O107" s="23">
        <v>71.928495737999995</v>
      </c>
      <c r="P107" s="23">
        <v>24.565539226799999</v>
      </c>
      <c r="Q107" s="23">
        <v>48.506041715999999</v>
      </c>
      <c r="R107" s="23">
        <v>624.500623131</v>
      </c>
      <c r="S107" s="23">
        <v>759.59012918799999</v>
      </c>
      <c r="T107" s="23">
        <v>989.98522448100005</v>
      </c>
      <c r="U107" s="23">
        <v>52.008030584399997</v>
      </c>
      <c r="V107" s="23">
        <v>385.46943152299997</v>
      </c>
      <c r="W107" s="23">
        <v>99.961969922571427</v>
      </c>
      <c r="X107" s="23">
        <v>49.075296740250003</v>
      </c>
      <c r="Y107" s="23">
        <v>45.867049851333334</v>
      </c>
      <c r="Z107" s="23">
        <v>127.3308230502</v>
      </c>
      <c r="AA107" s="23">
        <v>0</v>
      </c>
      <c r="AB107" s="23">
        <v>2.4545518029999998</v>
      </c>
      <c r="AC107" s="23">
        <v>4.6302927989999993</v>
      </c>
      <c r="AD107" s="23">
        <v>0</v>
      </c>
      <c r="AF107" s="26">
        <f t="shared" si="14"/>
        <v>16098.424159025997</v>
      </c>
      <c r="AG107" s="26">
        <f t="shared" si="15"/>
        <v>3997.9123489799995</v>
      </c>
      <c r="AH107" s="26">
        <f t="shared" si="16"/>
        <v>20096.336508005996</v>
      </c>
      <c r="AI107" s="26">
        <f t="shared" si="17"/>
        <v>80.10626291320655</v>
      </c>
      <c r="AJ107" s="26">
        <f t="shared" si="18"/>
        <v>80.10626291320655</v>
      </c>
    </row>
    <row r="108" spans="1:36" x14ac:dyDescent="0.25">
      <c r="A108" s="26" t="s">
        <v>361</v>
      </c>
      <c r="C108" s="26">
        <v>50</v>
      </c>
      <c r="D108" s="26">
        <f t="shared" si="10"/>
        <v>53.764999999999993</v>
      </c>
      <c r="E108" s="26">
        <f t="shared" si="11"/>
        <v>1.4307720651536059E-3</v>
      </c>
      <c r="F108" s="26">
        <f t="shared" si="12"/>
        <v>72.897705050456437</v>
      </c>
      <c r="G108" s="26">
        <f t="shared" si="13"/>
        <v>49.384270705205957</v>
      </c>
      <c r="H108" s="25">
        <v>737233.57667824079</v>
      </c>
      <c r="I108" s="25">
        <v>48.345000000670552</v>
      </c>
      <c r="J108" s="24">
        <v>3973.8135930074995</v>
      </c>
      <c r="K108" s="24">
        <v>0</v>
      </c>
      <c r="L108" s="23">
        <v>20.892822730999999</v>
      </c>
      <c r="M108" s="23">
        <v>81.065066110285713</v>
      </c>
      <c r="N108" s="23">
        <v>196.64021777400001</v>
      </c>
      <c r="O108" s="23">
        <v>71.108617301333339</v>
      </c>
      <c r="P108" s="23">
        <v>24.379717493999998</v>
      </c>
      <c r="Q108" s="23">
        <v>48.292534422000003</v>
      </c>
      <c r="R108" s="23">
        <v>620.42873402400005</v>
      </c>
      <c r="S108" s="23">
        <v>753.15597348199992</v>
      </c>
      <c r="T108" s="23">
        <v>982.58872179599996</v>
      </c>
      <c r="U108" s="23">
        <v>51.4730892324</v>
      </c>
      <c r="V108" s="23">
        <v>383.178334022</v>
      </c>
      <c r="W108" s="23">
        <v>99.236648440285705</v>
      </c>
      <c r="X108" s="23">
        <v>48.895516559999997</v>
      </c>
      <c r="Y108" s="23">
        <v>45.380597335333334</v>
      </c>
      <c r="Z108" s="23">
        <v>126.6806816088</v>
      </c>
      <c r="AA108" s="23">
        <v>0</v>
      </c>
      <c r="AB108" s="23">
        <v>2.4479041399999999</v>
      </c>
      <c r="AC108" s="23">
        <v>4.5346837634999995</v>
      </c>
      <c r="AD108" s="23">
        <v>0</v>
      </c>
      <c r="AF108" s="26">
        <f t="shared" si="14"/>
        <v>15975.544845744</v>
      </c>
      <c r="AG108" s="26">
        <f t="shared" si="15"/>
        <v>3973.8135930074995</v>
      </c>
      <c r="AH108" s="26">
        <f t="shared" si="16"/>
        <v>19949.3584387515</v>
      </c>
      <c r="AI108" s="26">
        <f t="shared" si="17"/>
        <v>80.080494291543772</v>
      </c>
      <c r="AJ108" s="26">
        <f t="shared" si="18"/>
        <v>80.080494291543772</v>
      </c>
    </row>
    <row r="109" spans="1:36" x14ac:dyDescent="0.25">
      <c r="A109" s="26" t="s">
        <v>362</v>
      </c>
      <c r="C109" s="26">
        <v>50</v>
      </c>
      <c r="D109" s="26">
        <f t="shared" si="10"/>
        <v>53.764999999999993</v>
      </c>
      <c r="E109" s="26">
        <f t="shared" si="11"/>
        <v>1.4307720651536059E-3</v>
      </c>
      <c r="F109" s="26">
        <f t="shared" si="12"/>
        <v>72.897705050456437</v>
      </c>
      <c r="G109" s="26">
        <f t="shared" si="13"/>
        <v>49.384270705205957</v>
      </c>
      <c r="H109" s="25">
        <v>737233.59949074069</v>
      </c>
      <c r="I109" s="25">
        <v>48.892499998211861</v>
      </c>
      <c r="J109" s="24">
        <v>3980.0047179749995</v>
      </c>
      <c r="K109" s="24">
        <v>0</v>
      </c>
      <c r="L109" s="23">
        <v>21.093816777000001</v>
      </c>
      <c r="M109" s="23">
        <v>82.511351783142857</v>
      </c>
      <c r="N109" s="23">
        <v>199.20259858124999</v>
      </c>
      <c r="O109" s="23">
        <v>71.848202396666665</v>
      </c>
      <c r="P109" s="23">
        <v>24.943752147599998</v>
      </c>
      <c r="Q109" s="23">
        <v>48.771166158</v>
      </c>
      <c r="R109" s="23">
        <v>616.76978210100003</v>
      </c>
      <c r="S109" s="23">
        <v>758.08619319399997</v>
      </c>
      <c r="T109" s="23">
        <v>981.08126645100003</v>
      </c>
      <c r="U109" s="23">
        <v>51.3628162344</v>
      </c>
      <c r="V109" s="23">
        <v>380.52865375799996</v>
      </c>
      <c r="W109" s="23">
        <v>98.611209491142844</v>
      </c>
      <c r="X109" s="23">
        <v>48.765300572999998</v>
      </c>
      <c r="Y109" s="23">
        <v>45.9079786</v>
      </c>
      <c r="Z109" s="23">
        <v>128.14895484600001</v>
      </c>
      <c r="AA109" s="23">
        <v>0</v>
      </c>
      <c r="AB109" s="23">
        <v>2.5091017435</v>
      </c>
      <c r="AC109" s="23">
        <v>4.6038976665</v>
      </c>
      <c r="AD109" s="23">
        <v>0</v>
      </c>
      <c r="AF109" s="26">
        <f t="shared" si="14"/>
        <v>16019.88632211</v>
      </c>
      <c r="AG109" s="26">
        <f t="shared" si="15"/>
        <v>3980.0047179749995</v>
      </c>
      <c r="AH109" s="26">
        <f t="shared" si="16"/>
        <v>19999.891040085</v>
      </c>
      <c r="AI109" s="26">
        <f t="shared" si="17"/>
        <v>80.099867994290406</v>
      </c>
      <c r="AJ109" s="26">
        <f t="shared" si="18"/>
        <v>80.099867994290406</v>
      </c>
    </row>
    <row r="110" spans="1:36" x14ac:dyDescent="0.25">
      <c r="A110" s="26" t="s">
        <v>363</v>
      </c>
      <c r="C110" s="26">
        <v>50</v>
      </c>
      <c r="D110" s="26">
        <f t="shared" si="10"/>
        <v>53.764999999999993</v>
      </c>
      <c r="E110" s="26">
        <f t="shared" si="11"/>
        <v>1.4307720651536059E-3</v>
      </c>
      <c r="F110" s="26">
        <f t="shared" si="12"/>
        <v>72.897705050456437</v>
      </c>
      <c r="G110" s="26">
        <f t="shared" si="13"/>
        <v>49.384270705205957</v>
      </c>
      <c r="H110" s="25">
        <v>737233.62241898151</v>
      </c>
      <c r="I110" s="25">
        <v>49.442777778021991</v>
      </c>
      <c r="J110" s="24">
        <v>4081.8371391599999</v>
      </c>
      <c r="K110" s="24">
        <v>0</v>
      </c>
      <c r="L110" s="23">
        <v>21.590436306999997</v>
      </c>
      <c r="M110" s="23">
        <v>84.146341704857136</v>
      </c>
      <c r="N110" s="23">
        <v>203.66454909075</v>
      </c>
      <c r="O110" s="23">
        <v>74.058615517333337</v>
      </c>
      <c r="P110" s="23">
        <v>25.456873523399999</v>
      </c>
      <c r="Q110" s="23">
        <v>50.038132517999998</v>
      </c>
      <c r="R110" s="23">
        <v>632.93181501000004</v>
      </c>
      <c r="S110" s="23">
        <v>775.17225125999994</v>
      </c>
      <c r="T110" s="23">
        <v>1008.710518035</v>
      </c>
      <c r="U110" s="23">
        <v>52.958724601199997</v>
      </c>
      <c r="V110" s="23">
        <v>392.60745742899996</v>
      </c>
      <c r="W110" s="23">
        <v>101.53227082114284</v>
      </c>
      <c r="X110" s="23">
        <v>50.244014551500001</v>
      </c>
      <c r="Y110" s="23">
        <v>47.003930570666668</v>
      </c>
      <c r="Z110" s="23">
        <v>131.68167937979999</v>
      </c>
      <c r="AA110" s="23">
        <v>0</v>
      </c>
      <c r="AB110" s="23">
        <v>2.522983628</v>
      </c>
      <c r="AC110" s="23">
        <v>4.7757593069999995</v>
      </c>
      <c r="AD110" s="23">
        <v>0</v>
      </c>
      <c r="AF110" s="26">
        <f t="shared" si="14"/>
        <v>16448.484618059996</v>
      </c>
      <c r="AG110" s="26">
        <f t="shared" si="15"/>
        <v>4081.8371391599999</v>
      </c>
      <c r="AH110" s="26">
        <f t="shared" si="16"/>
        <v>20530.321757219997</v>
      </c>
      <c r="AI110" s="26">
        <f t="shared" si="17"/>
        <v>80.118006978022535</v>
      </c>
      <c r="AJ110" s="26">
        <f t="shared" si="18"/>
        <v>80.118006978022535</v>
      </c>
    </row>
    <row r="111" spans="1:36" x14ac:dyDescent="0.25">
      <c r="A111" s="26" t="s">
        <v>364</v>
      </c>
      <c r="C111" s="26">
        <v>50</v>
      </c>
      <c r="D111" s="26">
        <f t="shared" si="10"/>
        <v>53.764999999999993</v>
      </c>
      <c r="E111" s="26">
        <f t="shared" si="11"/>
        <v>1.4307720651536059E-3</v>
      </c>
      <c r="F111" s="26">
        <f t="shared" si="12"/>
        <v>72.897705050456437</v>
      </c>
      <c r="G111" s="26">
        <f t="shared" si="13"/>
        <v>49.384270705205957</v>
      </c>
      <c r="H111" s="25">
        <v>737233.77667824074</v>
      </c>
      <c r="I111" s="25">
        <v>53.144999999552965</v>
      </c>
      <c r="J111" s="24">
        <v>4354.9417095524996</v>
      </c>
      <c r="K111" s="24">
        <v>0</v>
      </c>
      <c r="L111" s="23">
        <v>22.675178493000001</v>
      </c>
      <c r="M111" s="23">
        <v>89.908692408857135</v>
      </c>
      <c r="N111" s="23">
        <v>221.02169494349999</v>
      </c>
      <c r="O111" s="23">
        <v>82.480813499333337</v>
      </c>
      <c r="P111" s="23">
        <v>30.295746524999998</v>
      </c>
      <c r="Q111" s="23">
        <v>54.024384083999998</v>
      </c>
      <c r="R111" s="23">
        <v>671.45111170500002</v>
      </c>
      <c r="S111" s="23">
        <v>818.92482289199995</v>
      </c>
      <c r="T111" s="23">
        <v>1066.858408374</v>
      </c>
      <c r="U111" s="23">
        <v>55.214393968799996</v>
      </c>
      <c r="V111" s="23">
        <v>414.135327496</v>
      </c>
      <c r="W111" s="23">
        <v>108.41377514314284</v>
      </c>
      <c r="X111" s="23">
        <v>64.123455057749993</v>
      </c>
      <c r="Y111" s="23">
        <v>49.837138471999999</v>
      </c>
      <c r="Z111" s="23">
        <v>152.94512887499999</v>
      </c>
      <c r="AA111" s="23">
        <v>0</v>
      </c>
      <c r="AB111" s="23">
        <v>4.9456657525000001</v>
      </c>
      <c r="AC111" s="23">
        <v>7.9656599495</v>
      </c>
      <c r="AD111" s="23">
        <v>1.9937961355714284</v>
      </c>
      <c r="AF111" s="26">
        <f t="shared" si="14"/>
        <v>17770.106499090001</v>
      </c>
      <c r="AG111" s="26">
        <f t="shared" si="15"/>
        <v>4354.9417095524996</v>
      </c>
      <c r="AH111" s="26">
        <f t="shared" si="16"/>
        <v>22125.0482086425</v>
      </c>
      <c r="AI111" s="26">
        <f t="shared" si="17"/>
        <v>80.316690528830719</v>
      </c>
      <c r="AJ111" s="26">
        <f t="shared" si="18"/>
        <v>80.316690528830719</v>
      </c>
    </row>
    <row r="112" spans="1:36" x14ac:dyDescent="0.25">
      <c r="A112" s="26" t="s">
        <v>365</v>
      </c>
      <c r="C112" s="26">
        <v>50</v>
      </c>
      <c r="D112" s="26">
        <f t="shared" si="10"/>
        <v>53.764999999999993</v>
      </c>
      <c r="E112" s="26">
        <f t="shared" si="11"/>
        <v>1.4307720651536059E-3</v>
      </c>
      <c r="F112" s="26">
        <f t="shared" si="12"/>
        <v>72.897705050456437</v>
      </c>
      <c r="G112" s="26">
        <f t="shared" si="13"/>
        <v>49.384270705205957</v>
      </c>
      <c r="H112" s="25">
        <v>737233.79940972221</v>
      </c>
      <c r="I112" s="25">
        <v>53.690555554814637</v>
      </c>
      <c r="J112" s="24">
        <v>4067.4165984374995</v>
      </c>
      <c r="K112" s="24">
        <v>0</v>
      </c>
      <c r="L112" s="23">
        <v>21.199397306999998</v>
      </c>
      <c r="M112" s="23">
        <v>82.661510759142857</v>
      </c>
      <c r="N112" s="23">
        <v>199.19790611325001</v>
      </c>
      <c r="O112" s="23">
        <v>71.74757502733334</v>
      </c>
      <c r="P112" s="23">
        <v>25.096022734199998</v>
      </c>
      <c r="Q112" s="23">
        <v>50.974279883999998</v>
      </c>
      <c r="R112" s="23">
        <v>632.02030310099997</v>
      </c>
      <c r="S112" s="23">
        <v>767.62910894999993</v>
      </c>
      <c r="T112" s="23">
        <v>996.87787341449996</v>
      </c>
      <c r="U112" s="23">
        <v>52.051201290000002</v>
      </c>
      <c r="V112" s="23">
        <v>389.19525111499996</v>
      </c>
      <c r="W112" s="23">
        <v>100.23681447685713</v>
      </c>
      <c r="X112" s="23">
        <v>49.221643086</v>
      </c>
      <c r="Y112" s="23">
        <v>45.852972447333336</v>
      </c>
      <c r="Z112" s="23">
        <v>128.84672483759999</v>
      </c>
      <c r="AA112" s="23">
        <v>0</v>
      </c>
      <c r="AB112" s="23">
        <v>2.4713664799999999</v>
      </c>
      <c r="AC112" s="23">
        <v>4.5000768119999996</v>
      </c>
      <c r="AD112" s="23">
        <v>0</v>
      </c>
      <c r="AF112" s="26">
        <f t="shared" si="14"/>
        <v>16223.171074571999</v>
      </c>
      <c r="AG112" s="26">
        <f t="shared" si="15"/>
        <v>4067.4165984374995</v>
      </c>
      <c r="AH112" s="26">
        <f t="shared" si="16"/>
        <v>20290.587673009497</v>
      </c>
      <c r="AI112" s="26">
        <f t="shared" si="17"/>
        <v>79.954170554419335</v>
      </c>
      <c r="AJ112" s="26">
        <f t="shared" si="18"/>
        <v>79.954170554419335</v>
      </c>
    </row>
    <row r="113" spans="1:36" x14ac:dyDescent="0.25">
      <c r="A113" s="26" t="s">
        <v>366</v>
      </c>
      <c r="C113" s="26">
        <v>50</v>
      </c>
      <c r="D113" s="26">
        <f t="shared" si="10"/>
        <v>53.764999999999993</v>
      </c>
      <c r="E113" s="26">
        <f t="shared" si="11"/>
        <v>1.4307720651536059E-3</v>
      </c>
      <c r="F113" s="26">
        <f t="shared" si="12"/>
        <v>72.897705050456437</v>
      </c>
      <c r="G113" s="26">
        <f t="shared" si="13"/>
        <v>49.384270705205957</v>
      </c>
      <c r="H113" s="25">
        <v>737233.82219907409</v>
      </c>
      <c r="I113" s="25">
        <v>54.237499999813735</v>
      </c>
      <c r="J113" s="24">
        <v>4054.1633091299996</v>
      </c>
      <c r="K113" s="24">
        <v>0</v>
      </c>
      <c r="L113" s="23">
        <v>21.283861730999998</v>
      </c>
      <c r="M113" s="23">
        <v>82.418172775714282</v>
      </c>
      <c r="N113" s="23">
        <v>199.3905905805</v>
      </c>
      <c r="O113" s="23">
        <v>71.976723881333328</v>
      </c>
      <c r="P113" s="23">
        <v>25.1467013886</v>
      </c>
      <c r="Q113" s="23">
        <v>50.995395989999999</v>
      </c>
      <c r="R113" s="23">
        <v>634.80059039100001</v>
      </c>
      <c r="S113" s="23">
        <v>767.76988298999993</v>
      </c>
      <c r="T113" s="23">
        <v>1000.4066093505</v>
      </c>
      <c r="U113" s="23">
        <v>52.250631179999999</v>
      </c>
      <c r="V113" s="23">
        <v>389.96598898399998</v>
      </c>
      <c r="W113" s="23">
        <v>101.2520634462857</v>
      </c>
      <c r="X113" s="23">
        <v>49.630474360500003</v>
      </c>
      <c r="Y113" s="23">
        <v>45.892858425333337</v>
      </c>
      <c r="Z113" s="23">
        <v>129.2556734238</v>
      </c>
      <c r="AA113" s="23">
        <v>0</v>
      </c>
      <c r="AB113" s="23">
        <v>2.4613949854999997</v>
      </c>
      <c r="AC113" s="23">
        <v>4.3072945850000002</v>
      </c>
      <c r="AD113" s="23">
        <v>0</v>
      </c>
      <c r="AF113" s="26">
        <f t="shared" si="14"/>
        <v>16266.531825126001</v>
      </c>
      <c r="AG113" s="26">
        <f t="shared" si="15"/>
        <v>4054.1633091299996</v>
      </c>
      <c r="AH113" s="26">
        <f t="shared" si="16"/>
        <v>20320.695134256002</v>
      </c>
      <c r="AI113" s="26">
        <f t="shared" si="17"/>
        <v>80.049091419635459</v>
      </c>
      <c r="AJ113" s="26">
        <f t="shared" si="18"/>
        <v>80.049091419635459</v>
      </c>
    </row>
    <row r="114" spans="1:36" x14ac:dyDescent="0.25">
      <c r="A114" s="26" t="s">
        <v>367</v>
      </c>
      <c r="C114" s="26">
        <v>50</v>
      </c>
      <c r="D114" s="26">
        <f t="shared" si="10"/>
        <v>53.764999999999993</v>
      </c>
      <c r="E114" s="26">
        <f t="shared" si="11"/>
        <v>1.4307720651536059E-3</v>
      </c>
      <c r="F114" s="26">
        <f t="shared" si="12"/>
        <v>72.897705050456437</v>
      </c>
      <c r="G114" s="26">
        <f t="shared" si="13"/>
        <v>49.384270705205957</v>
      </c>
      <c r="H114" s="25">
        <v>737233.84497685183</v>
      </c>
      <c r="I114" s="25">
        <v>54.784166665747762</v>
      </c>
      <c r="J114" s="24">
        <v>4014.9254782724997</v>
      </c>
      <c r="K114" s="24">
        <v>0</v>
      </c>
      <c r="L114" s="23">
        <v>21.230289387999999</v>
      </c>
      <c r="M114" s="23">
        <v>81.977751136285704</v>
      </c>
      <c r="N114" s="23">
        <v>198.77939662349999</v>
      </c>
      <c r="O114" s="23">
        <v>72.032512112000006</v>
      </c>
      <c r="P114" s="23">
        <v>25.0537905222</v>
      </c>
      <c r="Q114" s="23">
        <v>50.955510011999998</v>
      </c>
      <c r="R114" s="23">
        <v>630.92813117399999</v>
      </c>
      <c r="S114" s="23">
        <v>764.42962785199995</v>
      </c>
      <c r="T114" s="23">
        <v>993.20484408749996</v>
      </c>
      <c r="U114" s="23">
        <v>51.936705070799995</v>
      </c>
      <c r="V114" s="23">
        <v>386.74656489699998</v>
      </c>
      <c r="W114" s="23">
        <v>100.47311375828571</v>
      </c>
      <c r="X114" s="23">
        <v>51.186907340250002</v>
      </c>
      <c r="Y114" s="23">
        <v>45.781021271333337</v>
      </c>
      <c r="Z114" s="23">
        <v>128.86807556700001</v>
      </c>
      <c r="AA114" s="23">
        <v>0</v>
      </c>
      <c r="AB114" s="23">
        <v>2.4279611509999999</v>
      </c>
      <c r="AC114" s="23">
        <v>4.3921500479999995</v>
      </c>
      <c r="AD114" s="23">
        <v>0</v>
      </c>
      <c r="AF114" s="26">
        <f t="shared" si="14"/>
        <v>16192.027164455998</v>
      </c>
      <c r="AG114" s="26">
        <f t="shared" si="15"/>
        <v>4014.9254782724997</v>
      </c>
      <c r="AH114" s="26">
        <f t="shared" si="16"/>
        <v>20206.952642728498</v>
      </c>
      <c r="AI114" s="26">
        <f t="shared" si="17"/>
        <v>80.130970021759936</v>
      </c>
      <c r="AJ114" s="26">
        <f t="shared" si="18"/>
        <v>80.130970021759936</v>
      </c>
    </row>
    <row r="115" spans="1:36" x14ac:dyDescent="0.25">
      <c r="A115" s="26" t="s">
        <v>368</v>
      </c>
      <c r="C115" s="26">
        <v>50</v>
      </c>
      <c r="D115" s="26">
        <f t="shared" si="10"/>
        <v>53.764999999999993</v>
      </c>
      <c r="E115" s="26">
        <f t="shared" si="11"/>
        <v>1.4307720651536059E-3</v>
      </c>
      <c r="F115" s="26">
        <f t="shared" si="12"/>
        <v>72.897705050456437</v>
      </c>
      <c r="G115" s="26">
        <f t="shared" si="13"/>
        <v>49.384270705205957</v>
      </c>
      <c r="H115" s="25">
        <v>737233.86775462958</v>
      </c>
      <c r="I115" s="25">
        <v>55.330833331681788</v>
      </c>
      <c r="J115" s="24">
        <v>4016.3889417299997</v>
      </c>
      <c r="K115" s="24">
        <v>0</v>
      </c>
      <c r="L115" s="23">
        <v>21.305368875999999</v>
      </c>
      <c r="M115" s="23">
        <v>82.327004825999992</v>
      </c>
      <c r="N115" s="23">
        <v>199.58180865150001</v>
      </c>
      <c r="O115" s="23">
        <v>72.568756927333339</v>
      </c>
      <c r="P115" s="23">
        <v>25.2675324396</v>
      </c>
      <c r="Q115" s="23">
        <v>51.33559992</v>
      </c>
      <c r="R115" s="23">
        <v>633.10074385799999</v>
      </c>
      <c r="S115" s="23">
        <v>766.38951531999999</v>
      </c>
      <c r="T115" s="23">
        <v>996.45672441149998</v>
      </c>
      <c r="U115" s="23">
        <v>52.228576580400002</v>
      </c>
      <c r="V115" s="23">
        <v>388.49020779799997</v>
      </c>
      <c r="W115" s="23">
        <v>100.71611656542856</v>
      </c>
      <c r="X115" s="23">
        <v>49.657456051499999</v>
      </c>
      <c r="Y115" s="23">
        <v>45.877216865333331</v>
      </c>
      <c r="Z115" s="23">
        <v>129.5325290358</v>
      </c>
      <c r="AA115" s="23">
        <v>0</v>
      </c>
      <c r="AB115" s="23">
        <v>2.4623725830000001</v>
      </c>
      <c r="AC115" s="23">
        <v>4.4445492739999999</v>
      </c>
      <c r="AD115" s="23">
        <v>0</v>
      </c>
      <c r="AF115" s="26">
        <f t="shared" si="14"/>
        <v>16241.227691435999</v>
      </c>
      <c r="AG115" s="26">
        <f t="shared" si="15"/>
        <v>4016.3889417299997</v>
      </c>
      <c r="AH115" s="26">
        <f t="shared" si="16"/>
        <v>20257.616633165999</v>
      </c>
      <c r="AI115" s="26">
        <f t="shared" si="17"/>
        <v>80.173437900121371</v>
      </c>
      <c r="AJ115" s="26">
        <f t="shared" si="18"/>
        <v>80.173437900121371</v>
      </c>
    </row>
    <row r="116" spans="1:36" x14ac:dyDescent="0.25">
      <c r="A116" s="26" t="s">
        <v>369</v>
      </c>
      <c r="C116" s="26">
        <v>50</v>
      </c>
      <c r="D116" s="26">
        <f t="shared" si="10"/>
        <v>53.764999999999993</v>
      </c>
      <c r="E116" s="26">
        <f t="shared" si="11"/>
        <v>1.4307720651536059E-3</v>
      </c>
      <c r="F116" s="26">
        <f t="shared" si="12"/>
        <v>72.897705050456437</v>
      </c>
      <c r="G116" s="26">
        <f t="shared" si="13"/>
        <v>49.384270705205957</v>
      </c>
      <c r="H116" s="25">
        <v>737233.89053240744</v>
      </c>
      <c r="I116" s="25">
        <v>55.877500000409782</v>
      </c>
      <c r="J116" s="24">
        <v>4052.1895397774997</v>
      </c>
      <c r="K116" s="24">
        <v>0</v>
      </c>
      <c r="L116" s="23">
        <v>21.490721361999999</v>
      </c>
      <c r="M116" s="23">
        <v>82.712457554571429</v>
      </c>
      <c r="N116" s="23">
        <v>200.72765068125</v>
      </c>
      <c r="O116" s="23">
        <v>72.838052451999999</v>
      </c>
      <c r="P116" s="23">
        <v>25.556353845</v>
      </c>
      <c r="Q116" s="23">
        <v>51.987852971999999</v>
      </c>
      <c r="R116" s="23">
        <v>640.079616891</v>
      </c>
      <c r="S116" s="23">
        <v>773.27258379799991</v>
      </c>
      <c r="T116" s="23">
        <v>1006.0064833500001</v>
      </c>
      <c r="U116" s="23">
        <v>52.789326506400002</v>
      </c>
      <c r="V116" s="23">
        <v>392.29619038499999</v>
      </c>
      <c r="W116" s="23">
        <v>101.70421625571427</v>
      </c>
      <c r="X116" s="23">
        <v>50.163069478499999</v>
      </c>
      <c r="Y116" s="23">
        <v>46.188744602</v>
      </c>
      <c r="Z116" s="23">
        <v>130.156158033</v>
      </c>
      <c r="AA116" s="23">
        <v>0</v>
      </c>
      <c r="AB116" s="23">
        <v>2.4926781055</v>
      </c>
      <c r="AC116" s="23">
        <v>4.3499178359999995</v>
      </c>
      <c r="AD116" s="23">
        <v>0</v>
      </c>
      <c r="AF116" s="26">
        <f t="shared" si="14"/>
        <v>16378.979782044002</v>
      </c>
      <c r="AG116" s="26">
        <f t="shared" si="15"/>
        <v>4052.1895397774997</v>
      </c>
      <c r="AH116" s="26">
        <f t="shared" si="16"/>
        <v>20431.1693218215</v>
      </c>
      <c r="AI116" s="26">
        <f t="shared" si="17"/>
        <v>80.16662934974768</v>
      </c>
      <c r="AJ116" s="26">
        <f t="shared" si="18"/>
        <v>80.16662934974768</v>
      </c>
    </row>
    <row r="117" spans="1:36" x14ac:dyDescent="0.25">
      <c r="A117" s="26" t="s">
        <v>370</v>
      </c>
      <c r="C117" s="26">
        <v>50</v>
      </c>
      <c r="D117" s="26">
        <f t="shared" si="10"/>
        <v>53.764999999999993</v>
      </c>
      <c r="E117" s="26">
        <f t="shared" si="11"/>
        <v>1.4307720651536059E-3</v>
      </c>
      <c r="F117" s="26">
        <f t="shared" si="12"/>
        <v>72.897705050456437</v>
      </c>
      <c r="G117" s="26">
        <f t="shared" si="13"/>
        <v>49.384270705205957</v>
      </c>
      <c r="H117" s="25">
        <v>737233.91331018519</v>
      </c>
      <c r="I117" s="25">
        <v>56.424166666343808</v>
      </c>
      <c r="J117" s="24">
        <v>4075.2735495449997</v>
      </c>
      <c r="K117" s="24">
        <v>0</v>
      </c>
      <c r="L117" s="23">
        <v>21.590436306999997</v>
      </c>
      <c r="M117" s="23">
        <v>82.864962764571416</v>
      </c>
      <c r="N117" s="23">
        <v>200.60095404525001</v>
      </c>
      <c r="O117" s="23">
        <v>73.121946766000008</v>
      </c>
      <c r="P117" s="23">
        <v>25.658415024</v>
      </c>
      <c r="Q117" s="23">
        <v>52.206052733999996</v>
      </c>
      <c r="R117" s="23">
        <v>641.85336979500005</v>
      </c>
      <c r="S117" s="23">
        <v>776.146720448</v>
      </c>
      <c r="T117" s="23">
        <v>1011.7975754205</v>
      </c>
      <c r="U117" s="23">
        <v>53.014564970400002</v>
      </c>
      <c r="V117" s="23">
        <v>394.89816389099997</v>
      </c>
      <c r="W117" s="23">
        <v>102.54115144114284</v>
      </c>
      <c r="X117" s="23">
        <v>50.495354868749999</v>
      </c>
      <c r="Y117" s="23">
        <v>46.192394299333337</v>
      </c>
      <c r="Z117" s="23">
        <v>130.4158861368</v>
      </c>
      <c r="AA117" s="23">
        <v>0</v>
      </c>
      <c r="AB117" s="23">
        <v>2.512425575</v>
      </c>
      <c r="AC117" s="23">
        <v>4.3808099169999997</v>
      </c>
      <c r="AD117" s="23">
        <v>0</v>
      </c>
      <c r="AF117" s="26">
        <f t="shared" si="14"/>
        <v>16446.882140238002</v>
      </c>
      <c r="AG117" s="26">
        <f t="shared" si="15"/>
        <v>4075.2735495449997</v>
      </c>
      <c r="AH117" s="26">
        <f t="shared" si="16"/>
        <v>20522.155689783001</v>
      </c>
      <c r="AI117" s="26">
        <f t="shared" si="17"/>
        <v>80.142078584980808</v>
      </c>
      <c r="AJ117" s="26">
        <f t="shared" si="18"/>
        <v>80.142078584980808</v>
      </c>
    </row>
    <row r="118" spans="1:36" x14ac:dyDescent="0.25">
      <c r="A118" s="26" t="s">
        <v>371</v>
      </c>
      <c r="C118" s="26">
        <v>50</v>
      </c>
      <c r="D118" s="26">
        <f t="shared" si="10"/>
        <v>53.764999999999993</v>
      </c>
      <c r="E118" s="26">
        <f t="shared" si="11"/>
        <v>1.4307720651536059E-3</v>
      </c>
      <c r="F118" s="26">
        <f t="shared" si="12"/>
        <v>72.897705050456437</v>
      </c>
      <c r="G118" s="26">
        <f t="shared" si="13"/>
        <v>49.384270705205957</v>
      </c>
      <c r="H118" s="25">
        <v>737233.93608796294</v>
      </c>
      <c r="I118" s="25">
        <v>56.970833332277834</v>
      </c>
      <c r="J118" s="24">
        <v>4055.7587482499998</v>
      </c>
      <c r="K118" s="24">
        <v>0</v>
      </c>
      <c r="L118" s="23">
        <v>21.595519813999999</v>
      </c>
      <c r="M118" s="23">
        <v>82.936355313428564</v>
      </c>
      <c r="N118" s="23">
        <v>201.27813583349999</v>
      </c>
      <c r="O118" s="23">
        <v>73.468668012666669</v>
      </c>
      <c r="P118" s="23">
        <v>25.654426426200001</v>
      </c>
      <c r="Q118" s="23">
        <v>52.379674049999998</v>
      </c>
      <c r="R118" s="23">
        <v>642.99950510400004</v>
      </c>
      <c r="S118" s="23">
        <v>776.82087168399994</v>
      </c>
      <c r="T118" s="23">
        <v>1009.516449414</v>
      </c>
      <c r="U118" s="23">
        <v>52.845636122400002</v>
      </c>
      <c r="V118" s="23">
        <v>393.517405182</v>
      </c>
      <c r="W118" s="23">
        <v>102.35747483657143</v>
      </c>
      <c r="X118" s="23">
        <v>50.512365065250002</v>
      </c>
      <c r="Y118" s="23">
        <v>46.316744701333334</v>
      </c>
      <c r="Z118" s="23">
        <v>130.9846132584</v>
      </c>
      <c r="AA118" s="23">
        <v>0</v>
      </c>
      <c r="AB118" s="23">
        <v>2.4915049885</v>
      </c>
      <c r="AC118" s="23">
        <v>4.4105288809999994</v>
      </c>
      <c r="AD118" s="23">
        <v>0</v>
      </c>
      <c r="AF118" s="26">
        <f t="shared" si="14"/>
        <v>16447.550816928004</v>
      </c>
      <c r="AG118" s="26">
        <f t="shared" si="15"/>
        <v>4055.7587482499998</v>
      </c>
      <c r="AH118" s="26">
        <f t="shared" si="16"/>
        <v>20503.309565178002</v>
      </c>
      <c r="AI118" s="26">
        <f t="shared" si="17"/>
        <v>80.219004471657911</v>
      </c>
      <c r="AJ118" s="26">
        <f t="shared" si="18"/>
        <v>80.219004471657911</v>
      </c>
    </row>
    <row r="119" spans="1:36" x14ac:dyDescent="0.25">
      <c r="A119" s="26" t="s">
        <v>372</v>
      </c>
      <c r="C119" s="26">
        <v>50</v>
      </c>
      <c r="D119" s="26">
        <f t="shared" si="10"/>
        <v>53.764999999999993</v>
      </c>
      <c r="E119" s="26">
        <f t="shared" si="11"/>
        <v>1.4307720651536059E-3</v>
      </c>
      <c r="F119" s="26">
        <f t="shared" si="12"/>
        <v>72.897705050456437</v>
      </c>
      <c r="G119" s="26">
        <f t="shared" si="13"/>
        <v>49.384270705205957</v>
      </c>
      <c r="H119" s="25">
        <v>737233.95891203708</v>
      </c>
      <c r="I119" s="25">
        <v>57.518611111678183</v>
      </c>
      <c r="J119" s="24">
        <v>4082.7697671749997</v>
      </c>
      <c r="K119" s="24">
        <v>0</v>
      </c>
      <c r="L119" s="23">
        <v>21.802379445</v>
      </c>
      <c r="M119" s="23">
        <v>83.940208289142845</v>
      </c>
      <c r="N119" s="23">
        <v>202.98531434775001</v>
      </c>
      <c r="O119" s="23">
        <v>74.45356490733333</v>
      </c>
      <c r="P119" s="23">
        <v>26.3120758164</v>
      </c>
      <c r="Q119" s="23">
        <v>52.916961635999996</v>
      </c>
      <c r="R119" s="23">
        <v>644.80845151799997</v>
      </c>
      <c r="S119" s="23">
        <v>784.12548020399993</v>
      </c>
      <c r="T119" s="23">
        <v>1015.1714599125</v>
      </c>
      <c r="U119" s="23">
        <v>53.183493818399995</v>
      </c>
      <c r="V119" s="23">
        <v>395.63840071799996</v>
      </c>
      <c r="W119" s="23">
        <v>102.51835945371428</v>
      </c>
      <c r="X119" s="23">
        <v>50.530255099500003</v>
      </c>
      <c r="Y119" s="23">
        <v>46.686406902666668</v>
      </c>
      <c r="Z119" s="23">
        <v>132.99392805599999</v>
      </c>
      <c r="AA119" s="23">
        <v>0</v>
      </c>
      <c r="AB119" s="23">
        <v>2.5448818119999999</v>
      </c>
      <c r="AC119" s="23">
        <v>4.5333151269999998</v>
      </c>
      <c r="AD119" s="23">
        <v>0</v>
      </c>
      <c r="AF119" s="26">
        <f t="shared" si="14"/>
        <v>16573.351191540001</v>
      </c>
      <c r="AG119" s="26">
        <f t="shared" si="15"/>
        <v>4082.7697671749997</v>
      </c>
      <c r="AH119" s="26">
        <f t="shared" si="16"/>
        <v>20656.120958715001</v>
      </c>
      <c r="AI119" s="26">
        <f t="shared" si="17"/>
        <v>80.234576591920842</v>
      </c>
      <c r="AJ119" s="26">
        <f t="shared" si="18"/>
        <v>80.234576591920842</v>
      </c>
    </row>
    <row r="120" spans="1:36" x14ac:dyDescent="0.25">
      <c r="A120" s="26" t="s">
        <v>373</v>
      </c>
      <c r="C120" s="26">
        <v>50</v>
      </c>
      <c r="D120" s="26">
        <f t="shared" si="10"/>
        <v>53.764999999999993</v>
      </c>
      <c r="E120" s="26">
        <f t="shared" si="11"/>
        <v>1.4307720651536059E-3</v>
      </c>
      <c r="F120" s="26">
        <f t="shared" si="12"/>
        <v>72.897705050456437</v>
      </c>
      <c r="G120" s="26">
        <f t="shared" si="13"/>
        <v>49.384270705205957</v>
      </c>
      <c r="H120" s="25">
        <v>737233.98166666669</v>
      </c>
      <c r="I120" s="25">
        <v>58.064722222276032</v>
      </c>
      <c r="J120" s="24">
        <v>4054.7205397049997</v>
      </c>
      <c r="K120" s="24">
        <v>0</v>
      </c>
      <c r="L120" s="23">
        <v>21.475470841</v>
      </c>
      <c r="M120" s="23">
        <v>82.123887996857135</v>
      </c>
      <c r="N120" s="23">
        <v>198.3840561945</v>
      </c>
      <c r="O120" s="23">
        <v>72.12140831133334</v>
      </c>
      <c r="P120" s="23">
        <v>25.379213178000001</v>
      </c>
      <c r="Q120" s="23">
        <v>52.574411472000001</v>
      </c>
      <c r="R120" s="23">
        <v>644.02598247900005</v>
      </c>
      <c r="S120" s="23">
        <v>773.58228668599997</v>
      </c>
      <c r="T120" s="23">
        <v>1008.753923364</v>
      </c>
      <c r="U120" s="23">
        <v>52.866752228399996</v>
      </c>
      <c r="V120" s="23">
        <v>394.07150744500001</v>
      </c>
      <c r="W120" s="23">
        <v>102.55254743485713</v>
      </c>
      <c r="X120" s="23">
        <v>50.406784535249997</v>
      </c>
      <c r="Y120" s="23">
        <v>45.681436672666671</v>
      </c>
      <c r="Z120" s="23">
        <v>128.7728184666</v>
      </c>
      <c r="AA120" s="23">
        <v>0</v>
      </c>
      <c r="AB120" s="23">
        <v>2.4901363519999999</v>
      </c>
      <c r="AC120" s="23">
        <v>4.6212989019999995</v>
      </c>
      <c r="AD120" s="23">
        <v>0</v>
      </c>
      <c r="AF120" s="26">
        <f t="shared" si="14"/>
        <v>16368.693892187999</v>
      </c>
      <c r="AG120" s="26">
        <f t="shared" si="15"/>
        <v>4054.7205397049997</v>
      </c>
      <c r="AH120" s="26">
        <f t="shared" si="16"/>
        <v>20423.414431892998</v>
      </c>
      <c r="AI120" s="26">
        <f t="shared" si="17"/>
        <v>80.146705864357386</v>
      </c>
      <c r="AJ120" s="26">
        <f t="shared" si="18"/>
        <v>80.146705864357386</v>
      </c>
    </row>
    <row r="121" spans="1:36" x14ac:dyDescent="0.25">
      <c r="A121" s="26" t="s">
        <v>374</v>
      </c>
      <c r="C121" s="26">
        <v>50</v>
      </c>
      <c r="D121" s="26">
        <f t="shared" si="10"/>
        <v>53.764999999999993</v>
      </c>
      <c r="E121" s="26">
        <f t="shared" si="11"/>
        <v>1.4307720651536059E-3</v>
      </c>
      <c r="F121" s="26">
        <f t="shared" si="12"/>
        <v>72.897705050456437</v>
      </c>
      <c r="G121" s="26">
        <f t="shared" si="13"/>
        <v>49.384270705205957</v>
      </c>
      <c r="H121" s="25">
        <v>737234.00440972217</v>
      </c>
      <c r="I121" s="25">
        <v>58.610555553808808</v>
      </c>
      <c r="J121" s="24">
        <v>4073.0211649049998</v>
      </c>
      <c r="K121" s="24">
        <v>0</v>
      </c>
      <c r="L121" s="23">
        <v>21.735120736999999</v>
      </c>
      <c r="M121" s="23">
        <v>82.972219175999996</v>
      </c>
      <c r="N121" s="23">
        <v>201.22417245150001</v>
      </c>
      <c r="O121" s="23">
        <v>73.214492662666672</v>
      </c>
      <c r="P121" s="23">
        <v>25.9596714696</v>
      </c>
      <c r="Q121" s="23">
        <v>53.142200099999997</v>
      </c>
      <c r="R121" s="23">
        <v>647.71074297600001</v>
      </c>
      <c r="S121" s="23">
        <v>780.77036558399993</v>
      </c>
      <c r="T121" s="23">
        <v>1016.020210062</v>
      </c>
      <c r="U121" s="23">
        <v>53.494135199999995</v>
      </c>
      <c r="V121" s="23">
        <v>396.83654421399996</v>
      </c>
      <c r="W121" s="23">
        <v>103.17061250571427</v>
      </c>
      <c r="X121" s="23">
        <v>50.718833657250002</v>
      </c>
      <c r="Y121" s="23">
        <v>46.317787471999999</v>
      </c>
      <c r="Z121" s="23">
        <v>130.7992607724</v>
      </c>
      <c r="AA121" s="23">
        <v>0</v>
      </c>
      <c r="AB121" s="23">
        <v>2.5204418744999999</v>
      </c>
      <c r="AC121" s="23">
        <v>4.4584311584999998</v>
      </c>
      <c r="AD121" s="23">
        <v>0</v>
      </c>
      <c r="AF121" s="26">
        <f t="shared" si="14"/>
        <v>16526.025305526</v>
      </c>
      <c r="AG121" s="26">
        <f t="shared" si="15"/>
        <v>4073.0211649049998</v>
      </c>
      <c r="AH121" s="26">
        <f t="shared" si="16"/>
        <v>20599.046470431</v>
      </c>
      <c r="AI121" s="26">
        <f t="shared" si="17"/>
        <v>80.227137354383672</v>
      </c>
      <c r="AJ121" s="26">
        <f t="shared" si="18"/>
        <v>80.227137354383672</v>
      </c>
    </row>
    <row r="122" spans="1:36" x14ac:dyDescent="0.25">
      <c r="A122" s="26" t="s">
        <v>375</v>
      </c>
      <c r="C122" s="26">
        <v>50</v>
      </c>
      <c r="D122" s="26">
        <f t="shared" si="10"/>
        <v>53.764999999999993</v>
      </c>
      <c r="E122" s="26">
        <f t="shared" si="11"/>
        <v>1.4307720651536059E-3</v>
      </c>
      <c r="F122" s="26">
        <f t="shared" si="12"/>
        <v>72.897705050456437</v>
      </c>
      <c r="G122" s="26">
        <f t="shared" si="13"/>
        <v>49.384270705205957</v>
      </c>
      <c r="H122" s="25">
        <v>737234.02718750003</v>
      </c>
      <c r="I122" s="25">
        <v>59.157222222536802</v>
      </c>
      <c r="J122" s="24">
        <v>4028.5629633974995</v>
      </c>
      <c r="K122" s="24">
        <v>0</v>
      </c>
      <c r="L122" s="23">
        <v>21.752326452999998</v>
      </c>
      <c r="M122" s="23">
        <v>83.429399629714283</v>
      </c>
      <c r="N122" s="23">
        <v>202.19199397649999</v>
      </c>
      <c r="O122" s="23">
        <v>73.796619387333337</v>
      </c>
      <c r="P122" s="23">
        <v>25.7553144882</v>
      </c>
      <c r="Q122" s="23">
        <v>52.830150977999999</v>
      </c>
      <c r="R122" s="23">
        <v>641.916718113</v>
      </c>
      <c r="S122" s="23">
        <v>779.51356623799995</v>
      </c>
      <c r="T122" s="23">
        <v>1008.5867541914999</v>
      </c>
      <c r="U122" s="23">
        <v>53.031457855199996</v>
      </c>
      <c r="V122" s="23">
        <v>392.86202381799995</v>
      </c>
      <c r="W122" s="23">
        <v>102.02866690028571</v>
      </c>
      <c r="X122" s="23">
        <v>50.70299657775</v>
      </c>
      <c r="Y122" s="23">
        <v>46.476809998666667</v>
      </c>
      <c r="Z122" s="23">
        <v>131.19929366939999</v>
      </c>
      <c r="AA122" s="23">
        <v>0</v>
      </c>
      <c r="AB122" s="23">
        <v>2.4842707669999999</v>
      </c>
      <c r="AC122" s="23">
        <v>4.4605818729999998</v>
      </c>
      <c r="AD122" s="23">
        <v>0</v>
      </c>
      <c r="AF122" s="26">
        <f t="shared" si="14"/>
        <v>16465.579278983998</v>
      </c>
      <c r="AG122" s="26">
        <f t="shared" si="15"/>
        <v>4028.5629633974995</v>
      </c>
      <c r="AH122" s="26">
        <f t="shared" si="16"/>
        <v>20494.142242381498</v>
      </c>
      <c r="AI122" s="26">
        <f t="shared" si="17"/>
        <v>80.342856433061598</v>
      </c>
      <c r="AJ122" s="26">
        <f t="shared" si="18"/>
        <v>80.342856433061598</v>
      </c>
    </row>
    <row r="123" spans="1:36" x14ac:dyDescent="0.25">
      <c r="A123" s="26" t="s">
        <v>376</v>
      </c>
      <c r="C123" s="26">
        <v>50</v>
      </c>
      <c r="D123" s="26">
        <f t="shared" si="10"/>
        <v>53.764999999999993</v>
      </c>
      <c r="E123" s="26">
        <f t="shared" si="11"/>
        <v>1.4307720651536059E-3</v>
      </c>
      <c r="F123" s="26">
        <f t="shared" si="12"/>
        <v>72.897705050456437</v>
      </c>
      <c r="G123" s="26">
        <f t="shared" si="13"/>
        <v>49.384270705205957</v>
      </c>
      <c r="H123" s="25">
        <v>737234.05</v>
      </c>
      <c r="I123" s="25">
        <v>59.704722222872078</v>
      </c>
      <c r="J123" s="24">
        <v>4047.1099431674998</v>
      </c>
      <c r="K123" s="24">
        <v>0</v>
      </c>
      <c r="L123" s="23">
        <v>21.899357116999997</v>
      </c>
      <c r="M123" s="23">
        <v>84.156061817142856</v>
      </c>
      <c r="N123" s="23">
        <v>203.07505779824999</v>
      </c>
      <c r="O123" s="23">
        <v>74.282289825333336</v>
      </c>
      <c r="P123" s="23">
        <v>25.976564354400001</v>
      </c>
      <c r="Q123" s="23">
        <v>53.630216771999997</v>
      </c>
      <c r="R123" s="23">
        <v>645.31406494500004</v>
      </c>
      <c r="S123" s="23">
        <v>786.5358445999999</v>
      </c>
      <c r="T123" s="23">
        <v>1014.2751985245</v>
      </c>
      <c r="U123" s="23">
        <v>53.437825583999995</v>
      </c>
      <c r="V123" s="23">
        <v>394.69638776699998</v>
      </c>
      <c r="W123" s="23">
        <v>102.54249214628571</v>
      </c>
      <c r="X123" s="23">
        <v>50.695957875749997</v>
      </c>
      <c r="Y123" s="23">
        <v>46.709608549999999</v>
      </c>
      <c r="Z123" s="23">
        <v>132.24665252700001</v>
      </c>
      <c r="AA123" s="23">
        <v>0</v>
      </c>
      <c r="AB123" s="23">
        <v>2.5266984985000001</v>
      </c>
      <c r="AC123" s="23">
        <v>4.5354658414999998</v>
      </c>
      <c r="AD123" s="23">
        <v>0</v>
      </c>
      <c r="AF123" s="26">
        <f t="shared" si="14"/>
        <v>16566.267911094001</v>
      </c>
      <c r="AG123" s="26">
        <f t="shared" si="15"/>
        <v>4047.1099431674998</v>
      </c>
      <c r="AH123" s="26">
        <f t="shared" si="16"/>
        <v>20613.3778542615</v>
      </c>
      <c r="AI123" s="26">
        <f t="shared" si="17"/>
        <v>80.366585371010302</v>
      </c>
      <c r="AJ123" s="26">
        <f t="shared" si="18"/>
        <v>80.366585371010302</v>
      </c>
    </row>
    <row r="124" spans="1:36" x14ac:dyDescent="0.25">
      <c r="A124" s="26" t="s">
        <v>377</v>
      </c>
      <c r="C124" s="26">
        <v>50</v>
      </c>
      <c r="D124" s="26">
        <f t="shared" si="10"/>
        <v>53.764999999999993</v>
      </c>
      <c r="E124" s="26">
        <f t="shared" si="11"/>
        <v>1.4307720651536059E-3</v>
      </c>
      <c r="F124" s="26">
        <f t="shared" si="12"/>
        <v>72.897705050456437</v>
      </c>
      <c r="G124" s="26">
        <f t="shared" si="13"/>
        <v>49.384270705205957</v>
      </c>
      <c r="H124" s="25">
        <v>737234.07273148152</v>
      </c>
      <c r="I124" s="25">
        <v>60.25027777813375</v>
      </c>
      <c r="J124" s="24">
        <v>4051.6997634299996</v>
      </c>
      <c r="K124" s="24">
        <v>0</v>
      </c>
      <c r="L124" s="23">
        <v>21.579487215</v>
      </c>
      <c r="M124" s="23">
        <v>82.135954343142856</v>
      </c>
      <c r="N124" s="23">
        <v>198.9612297585</v>
      </c>
      <c r="O124" s="23">
        <v>72.731168458666673</v>
      </c>
      <c r="P124" s="23">
        <v>25.770565009199998</v>
      </c>
      <c r="Q124" s="23">
        <v>53.308782714000003</v>
      </c>
      <c r="R124" s="23">
        <v>645.88302668999995</v>
      </c>
      <c r="S124" s="23">
        <v>774.62870705</v>
      </c>
      <c r="T124" s="23">
        <v>1011.143562693</v>
      </c>
      <c r="U124" s="23">
        <v>53.134692151199999</v>
      </c>
      <c r="V124" s="23">
        <v>395.44366329599995</v>
      </c>
      <c r="W124" s="23">
        <v>102.96816602914285</v>
      </c>
      <c r="X124" s="23">
        <v>50.567208285</v>
      </c>
      <c r="Y124" s="23">
        <v>45.817257552000001</v>
      </c>
      <c r="Z124" s="23">
        <v>129.92622710099999</v>
      </c>
      <c r="AA124" s="23">
        <v>0</v>
      </c>
      <c r="AB124" s="23">
        <v>2.4958064174999999</v>
      </c>
      <c r="AC124" s="23">
        <v>4.4658608995</v>
      </c>
      <c r="AD124" s="23">
        <v>0</v>
      </c>
      <c r="AF124" s="26">
        <f t="shared" si="14"/>
        <v>16427.157350999998</v>
      </c>
      <c r="AG124" s="26">
        <f t="shared" si="15"/>
        <v>4051.6997634299996</v>
      </c>
      <c r="AH124" s="26">
        <f t="shared" si="16"/>
        <v>20478.857114429997</v>
      </c>
      <c r="AI124" s="26">
        <f t="shared" si="17"/>
        <v>80.215205659230591</v>
      </c>
      <c r="AJ124" s="26">
        <f t="shared" si="18"/>
        <v>80.215205659230591</v>
      </c>
    </row>
    <row r="125" spans="1:36" x14ac:dyDescent="0.25">
      <c r="A125" s="26" t="s">
        <v>378</v>
      </c>
      <c r="C125" s="26">
        <v>50</v>
      </c>
      <c r="D125" s="26">
        <f t="shared" si="10"/>
        <v>53.764999999999993</v>
      </c>
      <c r="E125" s="26">
        <f t="shared" si="11"/>
        <v>1.4307720651536059E-3</v>
      </c>
      <c r="F125" s="26">
        <f t="shared" si="12"/>
        <v>72.897705050456437</v>
      </c>
      <c r="G125" s="26">
        <f t="shared" si="13"/>
        <v>49.384270705205957</v>
      </c>
      <c r="H125" s="25">
        <v>737234.09555555554</v>
      </c>
      <c r="I125" s="25">
        <v>60.798055554740131</v>
      </c>
      <c r="J125" s="24">
        <v>4050.5677055249998</v>
      </c>
      <c r="K125" s="24">
        <v>0</v>
      </c>
      <c r="L125" s="23">
        <v>21.890754258999998</v>
      </c>
      <c r="M125" s="23">
        <v>84.404092268571418</v>
      </c>
      <c r="N125" s="23">
        <v>203.32082580975</v>
      </c>
      <c r="O125" s="23">
        <v>75.160302726666671</v>
      </c>
      <c r="P125" s="23">
        <v>26.627644289399999</v>
      </c>
      <c r="Q125" s="23">
        <v>53.939919660000001</v>
      </c>
      <c r="R125" s="23">
        <v>640.86443216400005</v>
      </c>
      <c r="S125" s="23">
        <v>784.69326883199994</v>
      </c>
      <c r="T125" s="23">
        <v>1010.4742994445</v>
      </c>
      <c r="U125" s="23">
        <v>52.852674824399998</v>
      </c>
      <c r="V125" s="23">
        <v>392.55153885199996</v>
      </c>
      <c r="W125" s="23">
        <v>101.80745055171428</v>
      </c>
      <c r="X125" s="23">
        <v>51.9450342015</v>
      </c>
      <c r="Y125" s="23">
        <v>46.772696175333337</v>
      </c>
      <c r="Z125" s="23">
        <v>134.25080560979998</v>
      </c>
      <c r="AA125" s="23">
        <v>0</v>
      </c>
      <c r="AB125" s="23">
        <v>2.5341282394999998</v>
      </c>
      <c r="AC125" s="23">
        <v>4.6848427394999996</v>
      </c>
      <c r="AD125" s="23">
        <v>0</v>
      </c>
      <c r="AF125" s="26">
        <f t="shared" si="14"/>
        <v>16564.761628865999</v>
      </c>
      <c r="AG125" s="26">
        <f t="shared" si="15"/>
        <v>4050.5677055249998</v>
      </c>
      <c r="AH125" s="26">
        <f t="shared" si="16"/>
        <v>20615.329334390997</v>
      </c>
      <c r="AI125" s="26">
        <f t="shared" si="17"/>
        <v>80.351671128688977</v>
      </c>
      <c r="AJ125" s="26">
        <f t="shared" si="18"/>
        <v>80.351671128688977</v>
      </c>
    </row>
    <row r="126" spans="1:36" x14ac:dyDescent="0.25">
      <c r="A126" s="26" t="s">
        <v>379</v>
      </c>
      <c r="C126" s="26">
        <v>50</v>
      </c>
      <c r="D126" s="26">
        <f t="shared" si="10"/>
        <v>53.764999999999993</v>
      </c>
      <c r="E126" s="26">
        <f t="shared" si="11"/>
        <v>1.4307720651536059E-3</v>
      </c>
      <c r="F126" s="26">
        <f t="shared" si="12"/>
        <v>72.897705050456437</v>
      </c>
      <c r="G126" s="26">
        <f t="shared" si="13"/>
        <v>49.384270705205957</v>
      </c>
      <c r="H126" s="25">
        <v>737234.118275463</v>
      </c>
      <c r="I126" s="25">
        <v>61.343333333730698</v>
      </c>
      <c r="J126" s="24">
        <v>4065.8710167899999</v>
      </c>
      <c r="K126" s="24">
        <v>0</v>
      </c>
      <c r="L126" s="23">
        <v>21.607642023</v>
      </c>
      <c r="M126" s="23">
        <v>82.18924737257143</v>
      </c>
      <c r="N126" s="23">
        <v>198.72572652074999</v>
      </c>
      <c r="O126" s="23">
        <v>72.715526898666667</v>
      </c>
      <c r="P126" s="23">
        <v>25.703931963599999</v>
      </c>
      <c r="Q126" s="23">
        <v>53.827300428000001</v>
      </c>
      <c r="R126" s="23">
        <v>647.68728063599997</v>
      </c>
      <c r="S126" s="23">
        <v>777.44653408399995</v>
      </c>
      <c r="T126" s="23">
        <v>1014.552640695</v>
      </c>
      <c r="U126" s="23">
        <v>53.1370383852</v>
      </c>
      <c r="V126" s="23">
        <v>396.49399404999997</v>
      </c>
      <c r="W126" s="23">
        <v>103.1970914322857</v>
      </c>
      <c r="X126" s="23">
        <v>50.631729720000003</v>
      </c>
      <c r="Y126" s="23">
        <v>45.804483611333332</v>
      </c>
      <c r="Z126" s="23">
        <v>129.80797690739999</v>
      </c>
      <c r="AA126" s="23">
        <v>0</v>
      </c>
      <c r="AB126" s="23">
        <v>2.4639367389999998</v>
      </c>
      <c r="AC126" s="23">
        <v>4.6445657224999994</v>
      </c>
      <c r="AD126" s="23">
        <v>0</v>
      </c>
      <c r="AF126" s="26">
        <f t="shared" si="14"/>
        <v>16457.977480824</v>
      </c>
      <c r="AG126" s="26">
        <f t="shared" si="15"/>
        <v>4065.8710167899999</v>
      </c>
      <c r="AH126" s="26">
        <f t="shared" si="16"/>
        <v>20523.848497613999</v>
      </c>
      <c r="AI126" s="26">
        <f t="shared" si="17"/>
        <v>80.189529184730262</v>
      </c>
      <c r="AJ126" s="26">
        <f t="shared" si="18"/>
        <v>80.189529184730262</v>
      </c>
    </row>
    <row r="127" spans="1:36" x14ac:dyDescent="0.25">
      <c r="A127" s="26" t="s">
        <v>380</v>
      </c>
      <c r="C127" s="26">
        <v>50</v>
      </c>
      <c r="D127" s="26">
        <f t="shared" si="10"/>
        <v>53.764999999999993</v>
      </c>
      <c r="E127" s="26">
        <f t="shared" si="11"/>
        <v>1.4307720651536059E-3</v>
      </c>
      <c r="F127" s="26">
        <f t="shared" si="12"/>
        <v>72.897705050456437</v>
      </c>
      <c r="G127" s="26">
        <f t="shared" si="13"/>
        <v>49.384270705205957</v>
      </c>
      <c r="H127" s="25">
        <v>737234.14101851848</v>
      </c>
      <c r="I127" s="25">
        <v>61.889166665263474</v>
      </c>
      <c r="J127" s="24">
        <v>4037.8657812074998</v>
      </c>
      <c r="K127" s="24">
        <v>0</v>
      </c>
      <c r="L127" s="23">
        <v>21.552114485000001</v>
      </c>
      <c r="M127" s="23">
        <v>82.201984071428569</v>
      </c>
      <c r="N127" s="23">
        <v>197.82770545725</v>
      </c>
      <c r="O127" s="23">
        <v>71.953522234000005</v>
      </c>
      <c r="P127" s="23">
        <v>26.188429284599998</v>
      </c>
      <c r="Q127" s="23">
        <v>53.799145619999997</v>
      </c>
      <c r="R127" s="23">
        <v>640.85387411099998</v>
      </c>
      <c r="S127" s="23">
        <v>773.20063262199994</v>
      </c>
      <c r="T127" s="23">
        <v>1006.2358277235001</v>
      </c>
      <c r="U127" s="23">
        <v>52.858305785999995</v>
      </c>
      <c r="V127" s="23">
        <v>393.04033760199997</v>
      </c>
      <c r="W127" s="23">
        <v>102.31189086171428</v>
      </c>
      <c r="X127" s="23">
        <v>50.322320111250001</v>
      </c>
      <c r="Y127" s="23">
        <v>45.587065927333335</v>
      </c>
      <c r="Z127" s="23">
        <v>128.83335130379999</v>
      </c>
      <c r="AA127" s="23">
        <v>0</v>
      </c>
      <c r="AB127" s="23">
        <v>2.5317820054999998</v>
      </c>
      <c r="AC127" s="23">
        <v>4.660011763</v>
      </c>
      <c r="AD127" s="23">
        <v>0</v>
      </c>
      <c r="AF127" s="26">
        <f t="shared" si="14"/>
        <v>16347.160156536</v>
      </c>
      <c r="AG127" s="26">
        <f t="shared" si="15"/>
        <v>4037.8657812074998</v>
      </c>
      <c r="AH127" s="26">
        <f t="shared" si="16"/>
        <v>20385.0259377435</v>
      </c>
      <c r="AI127" s="26">
        <f t="shared" si="17"/>
        <v>80.192000767920206</v>
      </c>
      <c r="AJ127" s="26">
        <f t="shared" si="18"/>
        <v>80.192000767920206</v>
      </c>
    </row>
    <row r="128" spans="1:36" x14ac:dyDescent="0.25">
      <c r="A128" s="26" t="s">
        <v>381</v>
      </c>
      <c r="C128" s="26">
        <v>50</v>
      </c>
      <c r="D128" s="26">
        <f t="shared" si="10"/>
        <v>53.764999999999993</v>
      </c>
      <c r="E128" s="26">
        <f t="shared" si="11"/>
        <v>1.4307720651536059E-3</v>
      </c>
      <c r="F128" s="26">
        <f t="shared" si="12"/>
        <v>72.897705050456437</v>
      </c>
      <c r="G128" s="26">
        <f t="shared" si="13"/>
        <v>49.384270705205957</v>
      </c>
      <c r="H128" s="25">
        <v>737234.16378472222</v>
      </c>
      <c r="I128" s="25">
        <v>62.435555554926395</v>
      </c>
      <c r="J128" s="24">
        <v>4072.5812460299999</v>
      </c>
      <c r="K128" s="24">
        <v>0</v>
      </c>
      <c r="L128" s="23">
        <v>21.798469054999998</v>
      </c>
      <c r="M128" s="23">
        <v>82.971213647142847</v>
      </c>
      <c r="N128" s="23">
        <v>200.45196818625001</v>
      </c>
      <c r="O128" s="23">
        <v>73.127682004666667</v>
      </c>
      <c r="P128" s="23">
        <v>26.198048843999999</v>
      </c>
      <c r="Q128" s="23">
        <v>54.312970866000001</v>
      </c>
      <c r="R128" s="23">
        <v>648.79235685000003</v>
      </c>
      <c r="S128" s="23">
        <v>782.54802887799997</v>
      </c>
      <c r="T128" s="23">
        <v>1017.867869337</v>
      </c>
      <c r="U128" s="23">
        <v>53.300336271599996</v>
      </c>
      <c r="V128" s="23">
        <v>399.04591456399999</v>
      </c>
      <c r="W128" s="23">
        <v>103.49807973685714</v>
      </c>
      <c r="X128" s="23">
        <v>50.935860302249999</v>
      </c>
      <c r="Y128" s="23">
        <v>46.175709968666666</v>
      </c>
      <c r="Z128" s="23">
        <v>131.43673255019999</v>
      </c>
      <c r="AA128" s="23">
        <v>0</v>
      </c>
      <c r="AB128" s="23">
        <v>2.5085151849999998</v>
      </c>
      <c r="AC128" s="23">
        <v>4.5737876635000001</v>
      </c>
      <c r="AD128" s="23">
        <v>0</v>
      </c>
      <c r="AF128" s="26">
        <f t="shared" si="14"/>
        <v>16559.149437137999</v>
      </c>
      <c r="AG128" s="26">
        <f t="shared" si="15"/>
        <v>4072.5812460299999</v>
      </c>
      <c r="AH128" s="26">
        <f t="shared" si="16"/>
        <v>20631.730683168</v>
      </c>
      <c r="AI128" s="26">
        <f t="shared" si="17"/>
        <v>80.260593216484082</v>
      </c>
      <c r="AJ128" s="26">
        <f t="shared" si="18"/>
        <v>80.260593216484082</v>
      </c>
    </row>
    <row r="129" spans="1:36" x14ac:dyDescent="0.25">
      <c r="A129" s="26" t="s">
        <v>382</v>
      </c>
      <c r="C129" s="26">
        <v>50</v>
      </c>
      <c r="D129" s="26">
        <f t="shared" si="10"/>
        <v>53.764999999999993</v>
      </c>
      <c r="E129" s="26">
        <f t="shared" si="11"/>
        <v>1.4307720651536059E-3</v>
      </c>
      <c r="F129" s="26">
        <f t="shared" si="12"/>
        <v>72.897705050456437</v>
      </c>
      <c r="G129" s="26">
        <f t="shared" si="13"/>
        <v>49.384270705205957</v>
      </c>
      <c r="H129" s="25">
        <v>737234.18655092595</v>
      </c>
      <c r="I129" s="25">
        <v>62.981944444589317</v>
      </c>
      <c r="J129" s="24">
        <v>4022.0609624249996</v>
      </c>
      <c r="K129" s="24">
        <v>0</v>
      </c>
      <c r="L129" s="23">
        <v>21.572057473999998</v>
      </c>
      <c r="M129" s="23">
        <v>83.470291136571419</v>
      </c>
      <c r="N129" s="23">
        <v>199.78153182074999</v>
      </c>
      <c r="O129" s="23">
        <v>73.673311756000004</v>
      </c>
      <c r="P129" s="23">
        <v>26.990841312600001</v>
      </c>
      <c r="Q129" s="23">
        <v>54.409166460000002</v>
      </c>
      <c r="R129" s="23">
        <v>634.22693617799996</v>
      </c>
      <c r="S129" s="23">
        <v>778.25363857999992</v>
      </c>
      <c r="T129" s="23">
        <v>1000.6013467725001</v>
      </c>
      <c r="U129" s="23">
        <v>52.3946899476</v>
      </c>
      <c r="V129" s="23">
        <v>388.67556028399997</v>
      </c>
      <c r="W129" s="23">
        <v>100.64707025057142</v>
      </c>
      <c r="X129" s="23">
        <v>49.726376675250002</v>
      </c>
      <c r="Y129" s="23">
        <v>46.014601900666669</v>
      </c>
      <c r="Z129" s="23">
        <v>132.47728732920001</v>
      </c>
      <c r="AA129" s="23">
        <v>0</v>
      </c>
      <c r="AB129" s="23">
        <v>2.5802708415</v>
      </c>
      <c r="AC129" s="23">
        <v>4.6342031889999999</v>
      </c>
      <c r="AD129" s="23">
        <v>0</v>
      </c>
      <c r="AF129" s="26">
        <f t="shared" si="14"/>
        <v>16371.209055036003</v>
      </c>
      <c r="AG129" s="26">
        <f t="shared" si="15"/>
        <v>4022.0609624249996</v>
      </c>
      <c r="AH129" s="26">
        <f t="shared" si="16"/>
        <v>20393.270017461004</v>
      </c>
      <c r="AI129" s="26">
        <f t="shared" si="17"/>
        <v>80.27750841831029</v>
      </c>
      <c r="AJ129" s="26">
        <f t="shared" si="18"/>
        <v>80.27750841831029</v>
      </c>
    </row>
    <row r="130" spans="1:36" x14ac:dyDescent="0.25">
      <c r="A130" s="26" t="s">
        <v>383</v>
      </c>
      <c r="C130" s="26">
        <v>50</v>
      </c>
      <c r="D130" s="26">
        <f t="shared" si="10"/>
        <v>53.764999999999993</v>
      </c>
      <c r="E130" s="26">
        <f t="shared" si="11"/>
        <v>1.4307720651536059E-3</v>
      </c>
      <c r="F130" s="26">
        <f t="shared" si="12"/>
        <v>72.897705050456437</v>
      </c>
      <c r="G130" s="26">
        <f t="shared" si="13"/>
        <v>49.384270705205957</v>
      </c>
      <c r="H130" s="25">
        <v>737234.20935185184</v>
      </c>
      <c r="I130" s="25">
        <v>63.52916666585952</v>
      </c>
      <c r="J130" s="24">
        <v>4041.1182480899997</v>
      </c>
      <c r="K130" s="24">
        <v>0</v>
      </c>
      <c r="L130" s="23">
        <v>21.858689061</v>
      </c>
      <c r="M130" s="23">
        <v>84.060871751999997</v>
      </c>
      <c r="N130" s="23">
        <v>202.54510219349999</v>
      </c>
      <c r="O130" s="23">
        <v>74.433230879333337</v>
      </c>
      <c r="P130" s="23">
        <v>26.083552624799999</v>
      </c>
      <c r="Q130" s="23">
        <v>54.735292985999997</v>
      </c>
      <c r="R130" s="23">
        <v>641.79940641300004</v>
      </c>
      <c r="S130" s="23">
        <v>785.501937484</v>
      </c>
      <c r="T130" s="23">
        <v>1011.9970053105</v>
      </c>
      <c r="U130" s="23">
        <v>53.320983130800002</v>
      </c>
      <c r="V130" s="23">
        <v>393.57762518799996</v>
      </c>
      <c r="W130" s="23">
        <v>102.28842852171428</v>
      </c>
      <c r="X130" s="23">
        <v>50.622931342500003</v>
      </c>
      <c r="Y130" s="23">
        <v>46.607938410000003</v>
      </c>
      <c r="Z130" s="23">
        <v>132.49629182460001</v>
      </c>
      <c r="AA130" s="23">
        <v>0</v>
      </c>
      <c r="AB130" s="23">
        <v>2.4917005080000001</v>
      </c>
      <c r="AC130" s="23">
        <v>4.7419344335</v>
      </c>
      <c r="AD130" s="23">
        <v>0</v>
      </c>
      <c r="AF130" s="26">
        <f t="shared" si="14"/>
        <v>16536.909485051998</v>
      </c>
      <c r="AG130" s="26">
        <f t="shared" si="15"/>
        <v>4041.1182480899997</v>
      </c>
      <c r="AH130" s="26">
        <f t="shared" si="16"/>
        <v>20578.027733141997</v>
      </c>
      <c r="AI130" s="26">
        <f t="shared" si="17"/>
        <v>80.361974915693381</v>
      </c>
      <c r="AJ130" s="26">
        <f t="shared" si="18"/>
        <v>80.361974915693381</v>
      </c>
    </row>
    <row r="131" spans="1:36" x14ac:dyDescent="0.25">
      <c r="A131" s="26" t="s">
        <v>384</v>
      </c>
      <c r="C131" s="26">
        <v>50</v>
      </c>
      <c r="D131" s="26">
        <f t="shared" si="10"/>
        <v>53.764999999999993</v>
      </c>
      <c r="E131" s="26">
        <f t="shared" si="11"/>
        <v>1.4307720651536059E-3</v>
      </c>
      <c r="F131" s="26">
        <f t="shared" si="12"/>
        <v>72.897705050456437</v>
      </c>
      <c r="G131" s="26">
        <f t="shared" si="13"/>
        <v>49.384270705205957</v>
      </c>
      <c r="H131" s="25">
        <v>737234.23215277772</v>
      </c>
      <c r="I131" s="25">
        <v>64.076388887129724</v>
      </c>
      <c r="J131" s="24">
        <v>4035.6075309824996</v>
      </c>
      <c r="K131" s="24">
        <v>0</v>
      </c>
      <c r="L131" s="23">
        <v>21.673336575</v>
      </c>
      <c r="M131" s="23">
        <v>83.414316696857142</v>
      </c>
      <c r="N131" s="23">
        <v>199.87919381099999</v>
      </c>
      <c r="O131" s="23">
        <v>73.560953216666661</v>
      </c>
      <c r="P131" s="23">
        <v>25.6532533092</v>
      </c>
      <c r="Q131" s="23">
        <v>54.704791944</v>
      </c>
      <c r="R131" s="23">
        <v>636.84064085399996</v>
      </c>
      <c r="S131" s="23">
        <v>779.27112205799995</v>
      </c>
      <c r="T131" s="23">
        <v>1004.5852521045</v>
      </c>
      <c r="U131" s="23">
        <v>52.713308524799999</v>
      </c>
      <c r="V131" s="23">
        <v>390.38440071399998</v>
      </c>
      <c r="W131" s="23">
        <v>101.39652442542857</v>
      </c>
      <c r="X131" s="23">
        <v>50.111452330500001</v>
      </c>
      <c r="Y131" s="23">
        <v>46.12956736666667</v>
      </c>
      <c r="Z131" s="23">
        <v>130.9555199568</v>
      </c>
      <c r="AA131" s="23">
        <v>0</v>
      </c>
      <c r="AB131" s="23">
        <v>2.4813379744999997</v>
      </c>
      <c r="AC131" s="23">
        <v>4.8312868450000002</v>
      </c>
      <c r="AD131" s="23">
        <v>0</v>
      </c>
      <c r="AF131" s="26">
        <f t="shared" si="14"/>
        <v>16387.132945193996</v>
      </c>
      <c r="AG131" s="26">
        <f t="shared" si="15"/>
        <v>4035.6075309824996</v>
      </c>
      <c r="AH131" s="26">
        <f t="shared" si="16"/>
        <v>20422.740476176496</v>
      </c>
      <c r="AI131" s="26">
        <f t="shared" si="17"/>
        <v>80.239637595698227</v>
      </c>
      <c r="AJ131" s="26">
        <f t="shared" si="18"/>
        <v>80.239637595698227</v>
      </c>
    </row>
    <row r="132" spans="1:36" x14ac:dyDescent="0.25">
      <c r="A132" s="26" t="s">
        <v>385</v>
      </c>
      <c r="C132" s="26">
        <v>50</v>
      </c>
      <c r="D132" s="26">
        <f t="shared" si="10"/>
        <v>53.764999999999993</v>
      </c>
      <c r="E132" s="26">
        <f t="shared" si="11"/>
        <v>1.4307720651536059E-3</v>
      </c>
      <c r="F132" s="26">
        <f t="shared" si="12"/>
        <v>72.897705050456437</v>
      </c>
      <c r="G132" s="26">
        <f t="shared" si="13"/>
        <v>49.384270705205957</v>
      </c>
      <c r="H132" s="25">
        <v>737234.25488425931</v>
      </c>
      <c r="I132" s="25">
        <v>64.621944445185363</v>
      </c>
      <c r="J132" s="24">
        <v>4033.7452077449998</v>
      </c>
      <c r="K132" s="24">
        <v>0</v>
      </c>
      <c r="L132" s="23">
        <v>21.343299658999999</v>
      </c>
      <c r="M132" s="23">
        <v>81.726033745714275</v>
      </c>
      <c r="N132" s="23">
        <v>195.48499080824999</v>
      </c>
      <c r="O132" s="23">
        <v>71.435786598000007</v>
      </c>
      <c r="P132" s="23">
        <v>26.508455602199998</v>
      </c>
      <c r="Q132" s="23">
        <v>54.540555564000002</v>
      </c>
      <c r="R132" s="23">
        <v>633.91254082199998</v>
      </c>
      <c r="S132" s="23">
        <v>768.35800564599992</v>
      </c>
      <c r="T132" s="23">
        <v>998.83404601200004</v>
      </c>
      <c r="U132" s="23">
        <v>52.557518587200001</v>
      </c>
      <c r="V132" s="23">
        <v>390.47238448899998</v>
      </c>
      <c r="W132" s="23">
        <v>101.34323139599999</v>
      </c>
      <c r="X132" s="23">
        <v>49.629301243500002</v>
      </c>
      <c r="Y132" s="23">
        <v>45.137631769999999</v>
      </c>
      <c r="Z132" s="23">
        <v>128.2411618422</v>
      </c>
      <c r="AA132" s="23">
        <v>0</v>
      </c>
      <c r="AB132" s="23">
        <v>2.5501608385000001</v>
      </c>
      <c r="AC132" s="23">
        <v>4.6410463714999999</v>
      </c>
      <c r="AD132" s="23">
        <v>0</v>
      </c>
      <c r="AF132" s="26">
        <f t="shared" si="14"/>
        <v>16226.115598242</v>
      </c>
      <c r="AG132" s="26">
        <f t="shared" si="15"/>
        <v>4033.7452077449998</v>
      </c>
      <c r="AH132" s="26">
        <f t="shared" si="16"/>
        <v>20259.860805987002</v>
      </c>
      <c r="AI132" s="26">
        <f t="shared" si="17"/>
        <v>80.089965837509681</v>
      </c>
      <c r="AJ132" s="26">
        <f t="shared" si="18"/>
        <v>80.089965837509681</v>
      </c>
    </row>
    <row r="133" spans="1:36" x14ac:dyDescent="0.25">
      <c r="A133" s="26" t="s">
        <v>386</v>
      </c>
      <c r="C133" s="26">
        <v>50</v>
      </c>
      <c r="D133" s="26">
        <f t="shared" si="10"/>
        <v>53.764999999999993</v>
      </c>
      <c r="E133" s="26">
        <f t="shared" si="11"/>
        <v>1.4307720651536059E-3</v>
      </c>
      <c r="F133" s="26">
        <f t="shared" si="12"/>
        <v>72.897705050456437</v>
      </c>
      <c r="G133" s="26">
        <f t="shared" si="13"/>
        <v>49.384270705205957</v>
      </c>
      <c r="H133" s="25">
        <v>737234.27761574078</v>
      </c>
      <c r="I133" s="25">
        <v>65.167500000447035</v>
      </c>
      <c r="J133" s="24">
        <v>4054.5973624199996</v>
      </c>
      <c r="K133" s="24">
        <v>0</v>
      </c>
      <c r="L133" s="23">
        <v>21.621719426999999</v>
      </c>
      <c r="M133" s="23">
        <v>82.218407709428561</v>
      </c>
      <c r="N133" s="23">
        <v>197.29393722225001</v>
      </c>
      <c r="O133" s="23">
        <v>71.778336761999995</v>
      </c>
      <c r="P133" s="23">
        <v>25.6387066584</v>
      </c>
      <c r="Q133" s="23">
        <v>54.911260536</v>
      </c>
      <c r="R133" s="23">
        <v>644.74627631700002</v>
      </c>
      <c r="S133" s="23">
        <v>774.21498778799992</v>
      </c>
      <c r="T133" s="23">
        <v>1010.5798799745</v>
      </c>
      <c r="U133" s="23">
        <v>53.124837968400001</v>
      </c>
      <c r="V133" s="23">
        <v>395.18401339999997</v>
      </c>
      <c r="W133" s="23">
        <v>103.15754063057142</v>
      </c>
      <c r="X133" s="23">
        <v>50.507965876500002</v>
      </c>
      <c r="Y133" s="23">
        <v>45.440817341333336</v>
      </c>
      <c r="Z133" s="23">
        <v>128.1409776504</v>
      </c>
      <c r="AA133" s="23">
        <v>0</v>
      </c>
      <c r="AB133" s="23">
        <v>2.4674560899999998</v>
      </c>
      <c r="AC133" s="23">
        <v>4.6731115694999996</v>
      </c>
      <c r="AD133" s="23">
        <v>0</v>
      </c>
      <c r="AF133" s="26">
        <f t="shared" si="14"/>
        <v>16378.252449503998</v>
      </c>
      <c r="AG133" s="26">
        <f t="shared" si="15"/>
        <v>4054.5973624199996</v>
      </c>
      <c r="AH133" s="26">
        <f t="shared" si="16"/>
        <v>20432.849811923996</v>
      </c>
      <c r="AI133" s="26">
        <f t="shared" si="17"/>
        <v>80.156476459520292</v>
      </c>
      <c r="AJ133" s="26">
        <f t="shared" si="18"/>
        <v>80.156476459520292</v>
      </c>
    </row>
    <row r="134" spans="1:36" x14ac:dyDescent="0.25">
      <c r="A134" s="26" t="s">
        <v>387</v>
      </c>
      <c r="C134" s="26">
        <v>50</v>
      </c>
      <c r="D134" s="26">
        <f t="shared" si="10"/>
        <v>53.764999999999993</v>
      </c>
      <c r="E134" s="26">
        <f t="shared" si="11"/>
        <v>1.4307720651536059E-3</v>
      </c>
      <c r="F134" s="26">
        <f t="shared" si="12"/>
        <v>72.897705050456437</v>
      </c>
      <c r="G134" s="26">
        <f t="shared" si="13"/>
        <v>49.384270705205957</v>
      </c>
      <c r="H134" s="25">
        <v>737234.30040509254</v>
      </c>
      <c r="I134" s="25">
        <v>65.714444442652166</v>
      </c>
      <c r="J134" s="24">
        <v>4012.8021365024997</v>
      </c>
      <c r="K134" s="24">
        <v>0</v>
      </c>
      <c r="L134" s="23">
        <v>21.568929162</v>
      </c>
      <c r="M134" s="23">
        <v>83.066738888571422</v>
      </c>
      <c r="N134" s="23">
        <v>198.25765283774999</v>
      </c>
      <c r="O134" s="23">
        <v>73.227527296000005</v>
      </c>
      <c r="P134" s="23">
        <v>27.316029345</v>
      </c>
      <c r="Q134" s="23">
        <v>55.131806531999999</v>
      </c>
      <c r="R134" s="23">
        <v>630.34978449300002</v>
      </c>
      <c r="S134" s="23">
        <v>774.45743196799992</v>
      </c>
      <c r="T134" s="23">
        <v>996.17224353899996</v>
      </c>
      <c r="U134" s="23">
        <v>52.151150858400001</v>
      </c>
      <c r="V134" s="23">
        <v>387.37183625799997</v>
      </c>
      <c r="W134" s="23">
        <v>100.25591952514284</v>
      </c>
      <c r="X134" s="23">
        <v>49.565073087750001</v>
      </c>
      <c r="Y134" s="23">
        <v>45.701510008</v>
      </c>
      <c r="Z134" s="23">
        <v>131.812599237</v>
      </c>
      <c r="AA134" s="23">
        <v>0</v>
      </c>
      <c r="AB134" s="23">
        <v>2.5867229849999998</v>
      </c>
      <c r="AC134" s="23">
        <v>4.5499342844999999</v>
      </c>
      <c r="AD134" s="23">
        <v>0</v>
      </c>
      <c r="AF134" s="26">
        <f t="shared" si="14"/>
        <v>16296.821706066001</v>
      </c>
      <c r="AG134" s="26">
        <f t="shared" si="15"/>
        <v>4012.8021365024997</v>
      </c>
      <c r="AH134" s="26">
        <f t="shared" si="16"/>
        <v>20309.623842568501</v>
      </c>
      <c r="AI134" s="26">
        <f t="shared" si="17"/>
        <v>80.241868743566982</v>
      </c>
      <c r="AJ134" s="26">
        <f t="shared" si="18"/>
        <v>80.241868743566982</v>
      </c>
    </row>
    <row r="135" spans="1:36" x14ac:dyDescent="0.25">
      <c r="A135" s="26" t="s">
        <v>388</v>
      </c>
      <c r="C135" s="26">
        <v>50</v>
      </c>
      <c r="D135" s="26">
        <f t="shared" si="10"/>
        <v>53.764999999999993</v>
      </c>
      <c r="E135" s="26">
        <f t="shared" si="11"/>
        <v>1.4307720651536059E-3</v>
      </c>
      <c r="F135" s="26">
        <f t="shared" si="12"/>
        <v>72.897705050456437</v>
      </c>
      <c r="G135" s="26">
        <f t="shared" si="13"/>
        <v>49.384270705205957</v>
      </c>
      <c r="H135" s="25">
        <v>737234.32315972226</v>
      </c>
      <c r="I135" s="25">
        <v>66.260555556043983</v>
      </c>
      <c r="J135" s="24">
        <v>3977.3300112149996</v>
      </c>
      <c r="K135" s="24">
        <v>0</v>
      </c>
      <c r="L135" s="23">
        <v>21.331177449999998</v>
      </c>
      <c r="M135" s="23">
        <v>81.896638475142851</v>
      </c>
      <c r="N135" s="23">
        <v>196.44137444250001</v>
      </c>
      <c r="O135" s="23">
        <v>72.447013452000007</v>
      </c>
      <c r="P135" s="23">
        <v>25.775726723999998</v>
      </c>
      <c r="Q135" s="23">
        <v>54.446706204000002</v>
      </c>
      <c r="R135" s="23">
        <v>629.54971869899998</v>
      </c>
      <c r="S135" s="23">
        <v>766.02193865999993</v>
      </c>
      <c r="T135" s="23">
        <v>992.00181260399995</v>
      </c>
      <c r="U135" s="23">
        <v>51.994891674000002</v>
      </c>
      <c r="V135" s="23">
        <v>386.966328815</v>
      </c>
      <c r="W135" s="23">
        <v>100.75734324857142</v>
      </c>
      <c r="X135" s="23">
        <v>49.651003908</v>
      </c>
      <c r="Y135" s="23">
        <v>45.300303994000004</v>
      </c>
      <c r="Z135" s="23">
        <v>129.37673909820001</v>
      </c>
      <c r="AA135" s="23">
        <v>0</v>
      </c>
      <c r="AB135" s="23">
        <v>2.4578756344999997</v>
      </c>
      <c r="AC135" s="23">
        <v>4.5976410424999994</v>
      </c>
      <c r="AD135" s="23">
        <v>0</v>
      </c>
      <c r="AF135" s="26">
        <f t="shared" si="14"/>
        <v>16177.440627678001</v>
      </c>
      <c r="AG135" s="26">
        <f t="shared" si="15"/>
        <v>3977.3300112149996</v>
      </c>
      <c r="AH135" s="26">
        <f t="shared" si="16"/>
        <v>20154.770638893002</v>
      </c>
      <c r="AI135" s="26">
        <f t="shared" si="17"/>
        <v>80.266061656192306</v>
      </c>
      <c r="AJ135" s="26">
        <f t="shared" si="18"/>
        <v>80.266061656192306</v>
      </c>
    </row>
    <row r="136" spans="1:36" x14ac:dyDescent="0.25">
      <c r="A136" s="26" t="s">
        <v>389</v>
      </c>
      <c r="C136" s="26">
        <v>50</v>
      </c>
      <c r="D136" s="26">
        <f t="shared" si="10"/>
        <v>53.764999999999993</v>
      </c>
      <c r="E136" s="26">
        <f t="shared" si="11"/>
        <v>1.4307720651536059E-3</v>
      </c>
      <c r="F136" s="26">
        <f t="shared" si="12"/>
        <v>72.897705050456437</v>
      </c>
      <c r="G136" s="26">
        <f t="shared" si="13"/>
        <v>49.384270705205957</v>
      </c>
      <c r="H136" s="25">
        <v>737234.34592592588</v>
      </c>
      <c r="I136" s="25">
        <v>66.806944442912936</v>
      </c>
      <c r="J136" s="24">
        <v>4034.1616642799995</v>
      </c>
      <c r="K136" s="24">
        <v>0</v>
      </c>
      <c r="L136" s="23">
        <v>21.658868131999998</v>
      </c>
      <c r="M136" s="23">
        <v>82.235166523714284</v>
      </c>
      <c r="N136" s="23">
        <v>197.94413731949999</v>
      </c>
      <c r="O136" s="23">
        <v>72.667298755333334</v>
      </c>
      <c r="P136" s="23">
        <v>26.031466229999999</v>
      </c>
      <c r="Q136" s="23">
        <v>55.425085781999996</v>
      </c>
      <c r="R136" s="23">
        <v>644.77325800799997</v>
      </c>
      <c r="S136" s="23">
        <v>775.14253229600001</v>
      </c>
      <c r="T136" s="23">
        <v>1010.4027393075</v>
      </c>
      <c r="U136" s="23">
        <v>53.040373544399998</v>
      </c>
      <c r="V136" s="23">
        <v>395.71074293300001</v>
      </c>
      <c r="W136" s="23">
        <v>103.22524624028571</v>
      </c>
      <c r="X136" s="23">
        <v>50.753733887999999</v>
      </c>
      <c r="Y136" s="23">
        <v>45.574031294000001</v>
      </c>
      <c r="Z136" s="23">
        <v>129.62121668099999</v>
      </c>
      <c r="AA136" s="23">
        <v>0</v>
      </c>
      <c r="AB136" s="23">
        <v>2.4647188170000001</v>
      </c>
      <c r="AC136" s="23">
        <v>4.6091766930000002</v>
      </c>
      <c r="AD136" s="23">
        <v>0</v>
      </c>
      <c r="AF136" s="26">
        <f t="shared" si="14"/>
        <v>16419.510974393997</v>
      </c>
      <c r="AG136" s="26">
        <f t="shared" si="15"/>
        <v>4034.1616642799995</v>
      </c>
      <c r="AH136" s="26">
        <f t="shared" si="16"/>
        <v>20453.672638673997</v>
      </c>
      <c r="AI136" s="26">
        <f t="shared" si="17"/>
        <v>80.276590245938678</v>
      </c>
      <c r="AJ136" s="26">
        <f t="shared" si="18"/>
        <v>80.276590245938678</v>
      </c>
    </row>
    <row r="137" spans="1:36" x14ac:dyDescent="0.25">
      <c r="A137" s="26" t="s">
        <v>390</v>
      </c>
      <c r="C137" s="26">
        <v>50</v>
      </c>
      <c r="D137" s="26">
        <f t="shared" si="10"/>
        <v>53.764999999999993</v>
      </c>
      <c r="E137" s="26">
        <f t="shared" si="11"/>
        <v>1.4307720651536059E-3</v>
      </c>
      <c r="F137" s="26">
        <f t="shared" si="12"/>
        <v>72.897705050456437</v>
      </c>
      <c r="G137" s="26">
        <f t="shared" si="13"/>
        <v>49.384270705205957</v>
      </c>
      <c r="H137" s="25">
        <v>737234.36863425921</v>
      </c>
      <c r="I137" s="25">
        <v>67.35194444283843</v>
      </c>
      <c r="J137" s="24">
        <v>3985.6180828199995</v>
      </c>
      <c r="K137" s="24">
        <v>0</v>
      </c>
      <c r="L137" s="23">
        <v>21.463348631999999</v>
      </c>
      <c r="M137" s="23">
        <v>81.570847125428571</v>
      </c>
      <c r="N137" s="23">
        <v>197.07632401875</v>
      </c>
      <c r="O137" s="23">
        <v>72.484292503333336</v>
      </c>
      <c r="P137" s="23">
        <v>26.132119668599998</v>
      </c>
      <c r="Q137" s="23">
        <v>54.962877683999999</v>
      </c>
      <c r="R137" s="23">
        <v>638.94286651799996</v>
      </c>
      <c r="S137" s="23">
        <v>766.88691692800001</v>
      </c>
      <c r="T137" s="23">
        <v>1001.0576892855</v>
      </c>
      <c r="U137" s="23">
        <v>52.740055592399997</v>
      </c>
      <c r="V137" s="23">
        <v>392.15737153999999</v>
      </c>
      <c r="W137" s="23">
        <v>102.54751979057143</v>
      </c>
      <c r="X137" s="23">
        <v>50.384202033000001</v>
      </c>
      <c r="Y137" s="23">
        <v>45.295350833333337</v>
      </c>
      <c r="Z137" s="23">
        <v>129.56115309059999</v>
      </c>
      <c r="AA137" s="23">
        <v>0</v>
      </c>
      <c r="AB137" s="23">
        <v>2.4625681024999997</v>
      </c>
      <c r="AC137" s="23">
        <v>4.4603863534999997</v>
      </c>
      <c r="AD137" s="23">
        <v>0</v>
      </c>
      <c r="AF137" s="26">
        <f t="shared" si="14"/>
        <v>16298.177829318001</v>
      </c>
      <c r="AG137" s="26">
        <f t="shared" si="15"/>
        <v>3985.6180828199995</v>
      </c>
      <c r="AH137" s="26">
        <f t="shared" si="16"/>
        <v>20283.795912138001</v>
      </c>
      <c r="AI137" s="26">
        <f t="shared" si="17"/>
        <v>80.350728729059185</v>
      </c>
      <c r="AJ137" s="26">
        <f t="shared" si="18"/>
        <v>80.350728729059185</v>
      </c>
    </row>
    <row r="138" spans="1:36" x14ac:dyDescent="0.25">
      <c r="A138" s="26" t="s">
        <v>391</v>
      </c>
      <c r="C138" s="26">
        <v>50</v>
      </c>
      <c r="D138" s="26">
        <f t="shared" si="10"/>
        <v>53.764999999999993</v>
      </c>
      <c r="E138" s="26">
        <f t="shared" si="11"/>
        <v>1.4307720651536059E-3</v>
      </c>
      <c r="F138" s="26">
        <f t="shared" si="12"/>
        <v>72.897705050456437</v>
      </c>
      <c r="G138" s="26">
        <f t="shared" si="13"/>
        <v>49.384270705205957</v>
      </c>
      <c r="H138" s="25">
        <v>737234.39134259254</v>
      </c>
      <c r="I138" s="25">
        <v>67.896944442763925</v>
      </c>
      <c r="J138" s="24">
        <v>4016.8229950199998</v>
      </c>
      <c r="K138" s="24">
        <v>0</v>
      </c>
      <c r="L138" s="23">
        <v>21.700709305</v>
      </c>
      <c r="M138" s="23">
        <v>82.29851484171428</v>
      </c>
      <c r="N138" s="23">
        <v>198.20486257274999</v>
      </c>
      <c r="O138" s="23">
        <v>72.866989337999996</v>
      </c>
      <c r="P138" s="23">
        <v>26.373312523799999</v>
      </c>
      <c r="Q138" s="23">
        <v>55.730096201999999</v>
      </c>
      <c r="R138" s="23">
        <v>644.75331501899996</v>
      </c>
      <c r="S138" s="23">
        <v>775.54999493399998</v>
      </c>
      <c r="T138" s="23">
        <v>1009.8466818495</v>
      </c>
      <c r="U138" s="23">
        <v>53.058674169599996</v>
      </c>
      <c r="V138" s="23">
        <v>394.81252634999998</v>
      </c>
      <c r="W138" s="23">
        <v>103.25708798742856</v>
      </c>
      <c r="X138" s="23">
        <v>50.842304221500001</v>
      </c>
      <c r="Y138" s="23">
        <v>45.538577091333337</v>
      </c>
      <c r="Z138" s="23">
        <v>130.35793415699999</v>
      </c>
      <c r="AA138" s="23">
        <v>0</v>
      </c>
      <c r="AB138" s="23">
        <v>2.5290447325000001</v>
      </c>
      <c r="AC138" s="23">
        <v>4.4678160944999998</v>
      </c>
      <c r="AD138" s="23">
        <v>0</v>
      </c>
      <c r="AF138" s="26">
        <f t="shared" si="14"/>
        <v>16430.223878837995</v>
      </c>
      <c r="AG138" s="26">
        <f t="shared" si="15"/>
        <v>4016.8229950199998</v>
      </c>
      <c r="AH138" s="26">
        <f t="shared" si="16"/>
        <v>20447.046873857995</v>
      </c>
      <c r="AI138" s="26">
        <f t="shared" si="17"/>
        <v>80.354996886344509</v>
      </c>
      <c r="AJ138" s="26">
        <f t="shared" si="18"/>
        <v>80.354996886344509</v>
      </c>
    </row>
    <row r="139" spans="1:36" x14ac:dyDescent="0.25">
      <c r="A139" s="26" t="s">
        <v>392</v>
      </c>
      <c r="C139" s="26">
        <v>50</v>
      </c>
      <c r="D139" s="26">
        <f t="shared" si="10"/>
        <v>53.764999999999993</v>
      </c>
      <c r="E139" s="26">
        <f t="shared" si="11"/>
        <v>1.4307720651536059E-3</v>
      </c>
      <c r="F139" s="26">
        <f t="shared" si="12"/>
        <v>72.897705050456437</v>
      </c>
      <c r="G139" s="26">
        <f t="shared" si="13"/>
        <v>49.384270705205957</v>
      </c>
      <c r="H139" s="25">
        <v>737234.41408564814</v>
      </c>
      <c r="I139" s="25">
        <v>68.442777777090669</v>
      </c>
      <c r="J139" s="24">
        <v>4015.7525257574998</v>
      </c>
      <c r="K139" s="24">
        <v>0</v>
      </c>
      <c r="L139" s="23">
        <v>21.645572806000001</v>
      </c>
      <c r="M139" s="23">
        <v>81.893957064857133</v>
      </c>
      <c r="N139" s="23">
        <v>196.96487790374999</v>
      </c>
      <c r="O139" s="23">
        <v>72.669905682000007</v>
      </c>
      <c r="P139" s="23">
        <v>26.616616989600001</v>
      </c>
      <c r="Q139" s="23">
        <v>55.704287628000003</v>
      </c>
      <c r="R139" s="23">
        <v>642.728515077</v>
      </c>
      <c r="S139" s="23">
        <v>772.750155694</v>
      </c>
      <c r="T139" s="23">
        <v>1006.997767215</v>
      </c>
      <c r="U139" s="23">
        <v>52.938077741999997</v>
      </c>
      <c r="V139" s="23">
        <v>394.37729994299997</v>
      </c>
      <c r="W139" s="23">
        <v>103.09218125485714</v>
      </c>
      <c r="X139" s="23">
        <v>52.321898037750003</v>
      </c>
      <c r="Y139" s="23">
        <v>45.283619663333333</v>
      </c>
      <c r="Z139" s="23">
        <v>130.29177035819998</v>
      </c>
      <c r="AA139" s="23">
        <v>0</v>
      </c>
      <c r="AB139" s="23">
        <v>2.520637394</v>
      </c>
      <c r="AC139" s="23">
        <v>4.5182601254999994</v>
      </c>
      <c r="AD139" s="23">
        <v>0</v>
      </c>
      <c r="AF139" s="26">
        <f t="shared" si="14"/>
        <v>16398.340905011999</v>
      </c>
      <c r="AG139" s="26">
        <f t="shared" si="15"/>
        <v>4015.7525257574998</v>
      </c>
      <c r="AH139" s="26">
        <f t="shared" si="16"/>
        <v>20414.093430769499</v>
      </c>
      <c r="AI139" s="26">
        <f t="shared" si="17"/>
        <v>80.328528722687793</v>
      </c>
      <c r="AJ139" s="26">
        <f t="shared" si="18"/>
        <v>80.328528722687793</v>
      </c>
    </row>
    <row r="140" spans="1:36" x14ac:dyDescent="0.25">
      <c r="A140" s="26" t="s">
        <v>393</v>
      </c>
      <c r="C140" s="26">
        <v>50</v>
      </c>
      <c r="D140" s="26">
        <f t="shared" si="10"/>
        <v>53.764999999999993</v>
      </c>
      <c r="E140" s="26">
        <f t="shared" si="11"/>
        <v>1.4307720651536059E-3</v>
      </c>
      <c r="F140" s="26">
        <f t="shared" si="12"/>
        <v>72.897705050456437</v>
      </c>
      <c r="G140" s="26">
        <f t="shared" si="13"/>
        <v>49.384270705205957</v>
      </c>
      <c r="H140" s="25">
        <v>737234.4368055556</v>
      </c>
      <c r="I140" s="25">
        <v>68.988055556081235</v>
      </c>
      <c r="J140" s="24">
        <v>4028.0086656149997</v>
      </c>
      <c r="K140" s="24">
        <v>0</v>
      </c>
      <c r="L140" s="23">
        <v>21.680375277</v>
      </c>
      <c r="M140" s="23">
        <v>82.26332133171428</v>
      </c>
      <c r="N140" s="23">
        <v>197.86348552575001</v>
      </c>
      <c r="O140" s="23">
        <v>73.005938529333335</v>
      </c>
      <c r="P140" s="23">
        <v>27.481908088800001</v>
      </c>
      <c r="Q140" s="23">
        <v>56.098454939999996</v>
      </c>
      <c r="R140" s="23">
        <v>643.51333035000005</v>
      </c>
      <c r="S140" s="23">
        <v>774.59507769599998</v>
      </c>
      <c r="T140" s="23">
        <v>1009.354559268</v>
      </c>
      <c r="U140" s="23">
        <v>53.047881493200002</v>
      </c>
      <c r="V140" s="23">
        <v>395.26613158999999</v>
      </c>
      <c r="W140" s="23">
        <v>103.47696363085714</v>
      </c>
      <c r="X140" s="23">
        <v>50.756666680499997</v>
      </c>
      <c r="Y140" s="23">
        <v>45.603750257999998</v>
      </c>
      <c r="Z140" s="23">
        <v>130.79550679799999</v>
      </c>
      <c r="AA140" s="23">
        <v>0</v>
      </c>
      <c r="AB140" s="23">
        <v>3.3519863079999999</v>
      </c>
      <c r="AC140" s="23">
        <v>4.5733966245</v>
      </c>
      <c r="AD140" s="23">
        <v>0</v>
      </c>
      <c r="AF140" s="26">
        <f t="shared" si="14"/>
        <v>16450.875430505999</v>
      </c>
      <c r="AG140" s="26">
        <f t="shared" si="15"/>
        <v>4028.0086656149997</v>
      </c>
      <c r="AH140" s="26">
        <f t="shared" si="16"/>
        <v>20478.884096121001</v>
      </c>
      <c r="AI140" s="26">
        <f t="shared" si="17"/>
        <v>80.330917218394887</v>
      </c>
      <c r="AJ140" s="26">
        <f t="shared" si="18"/>
        <v>80.330917218394887</v>
      </c>
    </row>
    <row r="141" spans="1:36" x14ac:dyDescent="0.25">
      <c r="A141" s="26" t="s">
        <v>394</v>
      </c>
      <c r="C141" s="26">
        <v>50</v>
      </c>
      <c r="D141" s="26">
        <f t="shared" si="10"/>
        <v>53.764999999999993</v>
      </c>
      <c r="E141" s="26">
        <f t="shared" si="11"/>
        <v>1.4307720651536059E-3</v>
      </c>
      <c r="F141" s="26">
        <f t="shared" si="12"/>
        <v>72.897705050456437</v>
      </c>
      <c r="G141" s="26">
        <f t="shared" si="13"/>
        <v>49.384270705205957</v>
      </c>
      <c r="H141" s="25">
        <v>737234.45958333334</v>
      </c>
      <c r="I141" s="25">
        <v>69.534722222015262</v>
      </c>
      <c r="J141" s="24">
        <v>3993.3723861899998</v>
      </c>
      <c r="K141" s="24">
        <v>0</v>
      </c>
      <c r="L141" s="23">
        <v>21.461393436999998</v>
      </c>
      <c r="M141" s="23">
        <v>81.470629415999994</v>
      </c>
      <c r="N141" s="23">
        <v>195.504640518</v>
      </c>
      <c r="O141" s="23">
        <v>72.005400074666667</v>
      </c>
      <c r="P141" s="23">
        <v>27.353569089000001</v>
      </c>
      <c r="Q141" s="23">
        <v>55.786405817999999</v>
      </c>
      <c r="R141" s="23">
        <v>637.20782647500005</v>
      </c>
      <c r="S141" s="23">
        <v>767.78317831599998</v>
      </c>
      <c r="T141" s="23">
        <v>999.67106499149997</v>
      </c>
      <c r="U141" s="23">
        <v>52.580042433599999</v>
      </c>
      <c r="V141" s="23">
        <v>390.96235635599999</v>
      </c>
      <c r="W141" s="23">
        <v>102.37389847457142</v>
      </c>
      <c r="X141" s="23">
        <v>50.100600998250002</v>
      </c>
      <c r="Y141" s="23">
        <v>45.024230459999998</v>
      </c>
      <c r="Z141" s="23">
        <v>129.43422183120001</v>
      </c>
      <c r="AA141" s="23">
        <v>0</v>
      </c>
      <c r="AB141" s="23">
        <v>3.3662592314999999</v>
      </c>
      <c r="AC141" s="23">
        <v>4.5425045434999998</v>
      </c>
      <c r="AD141" s="23">
        <v>0</v>
      </c>
      <c r="AF141" s="26">
        <f t="shared" si="14"/>
        <v>16282.971886763999</v>
      </c>
      <c r="AG141" s="26">
        <f t="shared" si="15"/>
        <v>3993.3723861899998</v>
      </c>
      <c r="AH141" s="26">
        <f t="shared" si="16"/>
        <v>20276.344272953997</v>
      </c>
      <c r="AI141" s="26">
        <f t="shared" si="17"/>
        <v>80.305264438044489</v>
      </c>
      <c r="AJ141" s="26">
        <f t="shared" si="18"/>
        <v>80.305264438044489</v>
      </c>
    </row>
    <row r="142" spans="1:36" x14ac:dyDescent="0.25">
      <c r="A142" s="26" t="s">
        <v>395</v>
      </c>
      <c r="C142" s="26">
        <v>50</v>
      </c>
      <c r="D142" s="26">
        <f t="shared" si="10"/>
        <v>53.764999999999993</v>
      </c>
      <c r="E142" s="26">
        <f t="shared" si="11"/>
        <v>1.4307720651536059E-3</v>
      </c>
      <c r="F142" s="26">
        <f t="shared" si="12"/>
        <v>72.897705050456437</v>
      </c>
      <c r="G142" s="26">
        <f t="shared" si="13"/>
        <v>49.384270705205957</v>
      </c>
      <c r="H142" s="25">
        <v>737234.48240740737</v>
      </c>
      <c r="I142" s="25">
        <v>70.082499998621643</v>
      </c>
      <c r="J142" s="24">
        <v>3962.9241344549996</v>
      </c>
      <c r="K142" s="24">
        <v>0</v>
      </c>
      <c r="L142" s="23">
        <v>21.459438241999997</v>
      </c>
      <c r="M142" s="23">
        <v>81.590622526285713</v>
      </c>
      <c r="N142" s="23">
        <v>195.39260784449999</v>
      </c>
      <c r="O142" s="23">
        <v>71.774947757333337</v>
      </c>
      <c r="P142" s="23">
        <v>26.4495651288</v>
      </c>
      <c r="Q142" s="23">
        <v>55.619823203999999</v>
      </c>
      <c r="R142" s="23">
        <v>631.55574876900005</v>
      </c>
      <c r="S142" s="23">
        <v>765.08188090399995</v>
      </c>
      <c r="T142" s="23">
        <v>992.7872144355</v>
      </c>
      <c r="U142" s="23">
        <v>52.1863443684</v>
      </c>
      <c r="V142" s="23">
        <v>387.55679770500001</v>
      </c>
      <c r="W142" s="23">
        <v>101.7025403742857</v>
      </c>
      <c r="X142" s="23">
        <v>49.93695117675</v>
      </c>
      <c r="Y142" s="23">
        <v>45.0476928</v>
      </c>
      <c r="Z142" s="23">
        <v>128.598258657</v>
      </c>
      <c r="AA142" s="23">
        <v>0</v>
      </c>
      <c r="AB142" s="23">
        <v>2.5049958339999998</v>
      </c>
      <c r="AC142" s="23">
        <v>4.7149527424999995</v>
      </c>
      <c r="AD142" s="23">
        <v>0</v>
      </c>
      <c r="AF142" s="26">
        <f t="shared" si="14"/>
        <v>16177.785524076</v>
      </c>
      <c r="AG142" s="26">
        <f t="shared" si="15"/>
        <v>3962.9241344549996</v>
      </c>
      <c r="AH142" s="26">
        <f t="shared" si="16"/>
        <v>20140.709658530999</v>
      </c>
      <c r="AI142" s="26">
        <f t="shared" si="17"/>
        <v>80.323810820755142</v>
      </c>
      <c r="AJ142" s="26">
        <f t="shared" si="18"/>
        <v>80.323810820755142</v>
      </c>
    </row>
    <row r="143" spans="1:36" x14ac:dyDescent="0.25">
      <c r="A143" s="26" t="s">
        <v>396</v>
      </c>
      <c r="C143" s="26">
        <v>50</v>
      </c>
      <c r="D143" s="26">
        <f t="shared" si="10"/>
        <v>53.764999999999993</v>
      </c>
      <c r="E143" s="26">
        <f t="shared" si="11"/>
        <v>1.4307720651536059E-3</v>
      </c>
      <c r="F143" s="26">
        <f t="shared" si="12"/>
        <v>72.897705050456437</v>
      </c>
      <c r="G143" s="26">
        <f t="shared" si="13"/>
        <v>49.384270705205957</v>
      </c>
      <c r="H143" s="25">
        <v>737234.50526620366</v>
      </c>
      <c r="I143" s="25">
        <v>70.631111109629273</v>
      </c>
      <c r="J143" s="24">
        <v>4007.3295456974997</v>
      </c>
      <c r="K143" s="24">
        <v>0</v>
      </c>
      <c r="L143" s="23">
        <v>21.559153187</v>
      </c>
      <c r="M143" s="23">
        <v>82.129921169999989</v>
      </c>
      <c r="N143" s="23">
        <v>195.39495407850001</v>
      </c>
      <c r="O143" s="23">
        <v>71.851070016000008</v>
      </c>
      <c r="P143" s="23">
        <v>26.632806004199999</v>
      </c>
      <c r="Q143" s="23">
        <v>56.478544847999999</v>
      </c>
      <c r="R143" s="23">
        <v>632.678421738</v>
      </c>
      <c r="S143" s="23">
        <v>768.19533342199998</v>
      </c>
      <c r="T143" s="23">
        <v>997.84804117349995</v>
      </c>
      <c r="U143" s="23">
        <v>52.308348536399997</v>
      </c>
      <c r="V143" s="23">
        <v>389.78884831699997</v>
      </c>
      <c r="W143" s="23">
        <v>102.20362892142856</v>
      </c>
      <c r="X143" s="23">
        <v>49.941057086249998</v>
      </c>
      <c r="Y143" s="23">
        <v>45.074544144666667</v>
      </c>
      <c r="Z143" s="23">
        <v>128.98210253939999</v>
      </c>
      <c r="AA143" s="23">
        <v>0</v>
      </c>
      <c r="AB143" s="23">
        <v>2.5384296685000001</v>
      </c>
      <c r="AC143" s="23">
        <v>4.8197511944999993</v>
      </c>
      <c r="AD143" s="23">
        <v>0</v>
      </c>
      <c r="AF143" s="26">
        <f t="shared" si="14"/>
        <v>16239.407013852002</v>
      </c>
      <c r="AG143" s="26">
        <f t="shared" si="15"/>
        <v>4007.3295456974997</v>
      </c>
      <c r="AH143" s="26">
        <f t="shared" si="16"/>
        <v>20246.736559549503</v>
      </c>
      <c r="AI143" s="26">
        <f t="shared" si="17"/>
        <v>80.20752858658885</v>
      </c>
      <c r="AJ143" s="26">
        <f t="shared" si="18"/>
        <v>80.20752858658885</v>
      </c>
    </row>
    <row r="144" spans="1:36" x14ac:dyDescent="0.25">
      <c r="A144" s="26" t="s">
        <v>397</v>
      </c>
      <c r="C144" s="26">
        <v>50</v>
      </c>
      <c r="D144" s="26">
        <f t="shared" si="10"/>
        <v>53.764999999999993</v>
      </c>
      <c r="E144" s="26">
        <f t="shared" si="11"/>
        <v>1.4307720651536059E-3</v>
      </c>
      <c r="F144" s="26">
        <f t="shared" si="12"/>
        <v>72.897705050456437</v>
      </c>
      <c r="G144" s="26">
        <f t="shared" si="13"/>
        <v>49.384270705205957</v>
      </c>
      <c r="H144" s="25">
        <v>737234.52810185181</v>
      </c>
      <c r="I144" s="25">
        <v>71.179166665300727</v>
      </c>
      <c r="J144" s="24">
        <v>4001.2293372974996</v>
      </c>
      <c r="K144" s="24">
        <v>0</v>
      </c>
      <c r="L144" s="23">
        <v>21.578314098</v>
      </c>
      <c r="M144" s="23">
        <v>82.087688958000001</v>
      </c>
      <c r="N144" s="23">
        <v>196.727028432</v>
      </c>
      <c r="O144" s="23">
        <v>72.561196840000008</v>
      </c>
      <c r="P144" s="23">
        <v>26.426806659</v>
      </c>
      <c r="Q144" s="23">
        <v>56.307269765999997</v>
      </c>
      <c r="R144" s="23">
        <v>635.22408562800001</v>
      </c>
      <c r="S144" s="23">
        <v>767.56028608599991</v>
      </c>
      <c r="T144" s="23">
        <v>1000.334462655</v>
      </c>
      <c r="U144" s="23">
        <v>52.669199325599998</v>
      </c>
      <c r="V144" s="23">
        <v>391.96889074199999</v>
      </c>
      <c r="W144" s="23">
        <v>102.59612035199999</v>
      </c>
      <c r="X144" s="23">
        <v>50.345489172000001</v>
      </c>
      <c r="Y144" s="23">
        <v>45.347750059333336</v>
      </c>
      <c r="Z144" s="23">
        <v>129.90534561839999</v>
      </c>
      <c r="AA144" s="23">
        <v>0</v>
      </c>
      <c r="AB144" s="23">
        <v>2.4627636219999998</v>
      </c>
      <c r="AC144" s="23">
        <v>4.6179750705</v>
      </c>
      <c r="AD144" s="23">
        <v>0</v>
      </c>
      <c r="AF144" s="26">
        <f t="shared" si="14"/>
        <v>16298.825389902002</v>
      </c>
      <c r="AG144" s="26">
        <f t="shared" si="15"/>
        <v>4001.2293372974996</v>
      </c>
      <c r="AH144" s="26">
        <f t="shared" si="16"/>
        <v>20300.054727199502</v>
      </c>
      <c r="AI144" s="26">
        <f t="shared" si="17"/>
        <v>80.289563791488888</v>
      </c>
      <c r="AJ144" s="26">
        <f t="shared" si="18"/>
        <v>80.289563791488888</v>
      </c>
    </row>
    <row r="145" spans="1:36" x14ac:dyDescent="0.25">
      <c r="A145" s="26" t="s">
        <v>398</v>
      </c>
      <c r="C145" s="26">
        <v>50</v>
      </c>
      <c r="D145" s="26">
        <f t="shared" si="10"/>
        <v>53.764999999999993</v>
      </c>
      <c r="E145" s="26">
        <f t="shared" si="11"/>
        <v>1.4307720651536059E-3</v>
      </c>
      <c r="F145" s="26">
        <f t="shared" si="12"/>
        <v>72.897705050456437</v>
      </c>
      <c r="G145" s="26">
        <f t="shared" si="13"/>
        <v>49.384270705205957</v>
      </c>
      <c r="H145" s="25">
        <v>737234.55090277782</v>
      </c>
      <c r="I145" s="25">
        <v>71.726388889364898</v>
      </c>
      <c r="J145" s="24">
        <v>3987.8235427799996</v>
      </c>
      <c r="K145" s="24">
        <v>0</v>
      </c>
      <c r="L145" s="23">
        <v>21.527087988999998</v>
      </c>
      <c r="M145" s="23">
        <v>82.192263959142849</v>
      </c>
      <c r="N145" s="23">
        <v>196.46337038625001</v>
      </c>
      <c r="O145" s="23">
        <v>72.622459616666674</v>
      </c>
      <c r="P145" s="23">
        <v>26.676680579999999</v>
      </c>
      <c r="Q145" s="23">
        <v>56.483237316</v>
      </c>
      <c r="R145" s="23">
        <v>634.29028449600003</v>
      </c>
      <c r="S145" s="23">
        <v>768.75217295799996</v>
      </c>
      <c r="T145" s="23">
        <v>998.67098274900002</v>
      </c>
      <c r="U145" s="23">
        <v>52.569719004</v>
      </c>
      <c r="V145" s="23">
        <v>390.60729294399999</v>
      </c>
      <c r="W145" s="23">
        <v>102.04509053828571</v>
      </c>
      <c r="X145" s="23">
        <v>50.212926951</v>
      </c>
      <c r="Y145" s="23">
        <v>45.267196025333334</v>
      </c>
      <c r="Z145" s="23">
        <v>129.9471085836</v>
      </c>
      <c r="AA145" s="23">
        <v>0</v>
      </c>
      <c r="AB145" s="23">
        <v>2.5132076529999998</v>
      </c>
      <c r="AC145" s="23">
        <v>4.6637266334999996</v>
      </c>
      <c r="AD145" s="23">
        <v>0</v>
      </c>
      <c r="AF145" s="26">
        <f t="shared" si="14"/>
        <v>16282.134281225999</v>
      </c>
      <c r="AG145" s="26">
        <f t="shared" si="15"/>
        <v>3987.8235427799996</v>
      </c>
      <c r="AH145" s="26">
        <f t="shared" si="16"/>
        <v>20269.957824006</v>
      </c>
      <c r="AI145" s="26">
        <f t="shared" si="17"/>
        <v>80.3264339402958</v>
      </c>
      <c r="AJ145" s="26">
        <f t="shared" si="18"/>
        <v>80.3264339402958</v>
      </c>
    </row>
    <row r="146" spans="1:36" x14ac:dyDescent="0.25">
      <c r="A146" s="26" t="s">
        <v>399</v>
      </c>
      <c r="C146" s="26">
        <v>50</v>
      </c>
      <c r="D146" s="26">
        <f t="shared" si="10"/>
        <v>53.764999999999993</v>
      </c>
      <c r="E146" s="26">
        <f t="shared" si="11"/>
        <v>1.4307720651536059E-3</v>
      </c>
      <c r="F146" s="26">
        <f t="shared" si="12"/>
        <v>72.897705050456437</v>
      </c>
      <c r="G146" s="26">
        <f t="shared" si="13"/>
        <v>49.384270705205957</v>
      </c>
      <c r="H146" s="25">
        <v>737234.57365740743</v>
      </c>
      <c r="I146" s="25">
        <v>72.272499999962747</v>
      </c>
      <c r="J146" s="24">
        <v>3905.2712994899998</v>
      </c>
      <c r="K146" s="24">
        <v>0</v>
      </c>
      <c r="L146" s="23">
        <v>20.962036634</v>
      </c>
      <c r="M146" s="23">
        <v>79.807149509999988</v>
      </c>
      <c r="N146" s="23">
        <v>191.304881658</v>
      </c>
      <c r="O146" s="23">
        <v>70.577847032000008</v>
      </c>
      <c r="P146" s="23">
        <v>26.2412195496</v>
      </c>
      <c r="Q146" s="23">
        <v>55.396930974</v>
      </c>
      <c r="R146" s="23">
        <v>620.52844896900001</v>
      </c>
      <c r="S146" s="23">
        <v>748.08497972999999</v>
      </c>
      <c r="T146" s="23">
        <v>975.05731065600003</v>
      </c>
      <c r="U146" s="23">
        <v>51.220165207199997</v>
      </c>
      <c r="V146" s="23">
        <v>381.89611714099999</v>
      </c>
      <c r="W146" s="23">
        <v>100.31725678542857</v>
      </c>
      <c r="X146" s="23">
        <v>48.9688363725</v>
      </c>
      <c r="Y146" s="23">
        <v>44.162641196666669</v>
      </c>
      <c r="Z146" s="23">
        <v>126.7203329634</v>
      </c>
      <c r="AA146" s="23">
        <v>0</v>
      </c>
      <c r="AB146" s="23">
        <v>2.4631546609999999</v>
      </c>
      <c r="AC146" s="23">
        <v>4.4341867404999995</v>
      </c>
      <c r="AD146" s="23">
        <v>0</v>
      </c>
      <c r="AF146" s="26">
        <f t="shared" si="14"/>
        <v>15889.086122843997</v>
      </c>
      <c r="AG146" s="26">
        <f t="shared" si="15"/>
        <v>3905.2712994899998</v>
      </c>
      <c r="AH146" s="26">
        <f t="shared" si="16"/>
        <v>19794.357422333997</v>
      </c>
      <c r="AI146" s="26">
        <f t="shared" si="17"/>
        <v>80.270785172931767</v>
      </c>
      <c r="AJ146" s="26">
        <f t="shared" si="18"/>
        <v>80.270785172931767</v>
      </c>
    </row>
    <row r="147" spans="1:36" x14ac:dyDescent="0.25">
      <c r="A147" s="26" t="s">
        <v>400</v>
      </c>
      <c r="C147" s="26">
        <v>50</v>
      </c>
      <c r="D147" s="26">
        <f t="shared" si="10"/>
        <v>53.764999999999993</v>
      </c>
      <c r="E147" s="26">
        <f t="shared" si="11"/>
        <v>1.4307720651536059E-3</v>
      </c>
      <c r="F147" s="26">
        <f t="shared" si="12"/>
        <v>72.897705050456437</v>
      </c>
      <c r="G147" s="26">
        <f t="shared" si="13"/>
        <v>49.384270705205957</v>
      </c>
      <c r="H147" s="25">
        <v>737234.5964467593</v>
      </c>
      <c r="I147" s="25">
        <v>72.819444444961846</v>
      </c>
      <c r="J147" s="24">
        <v>4002.6488088674996</v>
      </c>
      <c r="K147" s="24">
        <v>0</v>
      </c>
      <c r="L147" s="23">
        <v>21.502452532</v>
      </c>
      <c r="M147" s="23">
        <v>81.63386026714285</v>
      </c>
      <c r="N147" s="23">
        <v>195.12337749299999</v>
      </c>
      <c r="O147" s="23">
        <v>71.927713659999995</v>
      </c>
      <c r="P147" s="23">
        <v>26.779680252599999</v>
      </c>
      <c r="Q147" s="23">
        <v>56.999408795999997</v>
      </c>
      <c r="R147" s="23">
        <v>637.54333793700005</v>
      </c>
      <c r="S147" s="23">
        <v>767.47425750599996</v>
      </c>
      <c r="T147" s="23">
        <v>1001.474732379</v>
      </c>
      <c r="U147" s="23">
        <v>52.618051424400001</v>
      </c>
      <c r="V147" s="23">
        <v>392.47215793499998</v>
      </c>
      <c r="W147" s="23">
        <v>102.7865004822857</v>
      </c>
      <c r="X147" s="23">
        <v>50.294458582499999</v>
      </c>
      <c r="Y147" s="23">
        <v>45.000768120000004</v>
      </c>
      <c r="Z147" s="23">
        <v>129.1841132868</v>
      </c>
      <c r="AA147" s="23">
        <v>0</v>
      </c>
      <c r="AB147" s="23">
        <v>2.4854438839999999</v>
      </c>
      <c r="AC147" s="23">
        <v>4.5073110334999997</v>
      </c>
      <c r="AD147" s="23">
        <v>0</v>
      </c>
      <c r="AF147" s="26">
        <f t="shared" si="14"/>
        <v>16283.450518499998</v>
      </c>
      <c r="AG147" s="26">
        <f t="shared" si="15"/>
        <v>4002.6488088674996</v>
      </c>
      <c r="AH147" s="26">
        <f t="shared" si="16"/>
        <v>20286.099327367498</v>
      </c>
      <c r="AI147" s="26">
        <f t="shared" si="17"/>
        <v>80.269007144869789</v>
      </c>
      <c r="AJ147" s="26">
        <f t="shared" si="18"/>
        <v>80.269007144869789</v>
      </c>
    </row>
    <row r="148" spans="1:36" x14ac:dyDescent="0.25">
      <c r="A148" s="26" t="s">
        <v>401</v>
      </c>
      <c r="C148" s="26">
        <v>50</v>
      </c>
      <c r="D148" s="26">
        <f t="shared" si="10"/>
        <v>53.764999999999993</v>
      </c>
      <c r="E148" s="26">
        <f t="shared" si="11"/>
        <v>1.4307720651536059E-3</v>
      </c>
      <c r="F148" s="26">
        <f t="shared" si="12"/>
        <v>72.897705050456437</v>
      </c>
      <c r="G148" s="26">
        <f t="shared" si="13"/>
        <v>49.384270705205957</v>
      </c>
      <c r="H148" s="25">
        <v>737234.61918981478</v>
      </c>
      <c r="I148" s="25">
        <v>73.365277776494622</v>
      </c>
      <c r="J148" s="24">
        <v>3956.1317870249995</v>
      </c>
      <c r="K148" s="24">
        <v>0</v>
      </c>
      <c r="L148" s="23">
        <v>21.470387333999998</v>
      </c>
      <c r="M148" s="23">
        <v>81.025515308571428</v>
      </c>
      <c r="N148" s="23">
        <v>194.5596947745</v>
      </c>
      <c r="O148" s="23">
        <v>71.803623950666662</v>
      </c>
      <c r="P148" s="23">
        <v>26.547403086599999</v>
      </c>
      <c r="Q148" s="23">
        <v>56.436312635999997</v>
      </c>
      <c r="R148" s="23">
        <v>633.46910259599997</v>
      </c>
      <c r="S148" s="23">
        <v>760.60292019799999</v>
      </c>
      <c r="T148" s="23">
        <v>993.210123114</v>
      </c>
      <c r="U148" s="23">
        <v>52.378266309600001</v>
      </c>
      <c r="V148" s="23">
        <v>389.52098660199999</v>
      </c>
      <c r="W148" s="23">
        <v>102.51366698571428</v>
      </c>
      <c r="X148" s="23">
        <v>50.084470639499997</v>
      </c>
      <c r="Y148" s="23">
        <v>44.74450722866667</v>
      </c>
      <c r="Z148" s="23">
        <v>128.7990962874</v>
      </c>
      <c r="AA148" s="23">
        <v>0</v>
      </c>
      <c r="AB148" s="23">
        <v>2.4809469355</v>
      </c>
      <c r="AC148" s="23">
        <v>4.5749607804999997</v>
      </c>
      <c r="AD148" s="23">
        <v>0</v>
      </c>
      <c r="AF148" s="26">
        <f t="shared" si="14"/>
        <v>16179.960482993998</v>
      </c>
      <c r="AG148" s="26">
        <f t="shared" si="15"/>
        <v>3956.1317870249995</v>
      </c>
      <c r="AH148" s="26">
        <f t="shared" si="16"/>
        <v>20136.092270018999</v>
      </c>
      <c r="AI148" s="26">
        <f t="shared" si="17"/>
        <v>80.353031094740473</v>
      </c>
      <c r="AJ148" s="26">
        <f t="shared" si="18"/>
        <v>80.353031094740473</v>
      </c>
    </row>
    <row r="149" spans="1:36" x14ac:dyDescent="0.25">
      <c r="A149" s="26" t="s">
        <v>402</v>
      </c>
      <c r="C149" s="26">
        <v>50</v>
      </c>
      <c r="D149" s="26">
        <f t="shared" ref="D149:D212" si="19">C149*$R$1</f>
        <v>53.764999999999993</v>
      </c>
      <c r="E149" s="26">
        <f t="shared" ref="E149:E212" si="20">(D149*$L$5)/(60*1000)</f>
        <v>1.4307720651536059E-3</v>
      </c>
      <c r="F149" s="26">
        <f t="shared" ref="F149:F212" si="21">($L$3/1000)/E149</f>
        <v>72.897705050456437</v>
      </c>
      <c r="G149" s="26">
        <f t="shared" ref="G149:G212" si="22">(E149*3600)/($L$3*0.001)</f>
        <v>49.384270705205957</v>
      </c>
      <c r="H149" s="25">
        <v>737234.64199074078</v>
      </c>
      <c r="I149" s="25">
        <v>73.912500000558794</v>
      </c>
      <c r="J149" s="24">
        <v>4007.4292606424997</v>
      </c>
      <c r="K149" s="24">
        <v>0</v>
      </c>
      <c r="L149" s="23">
        <v>21.596301892</v>
      </c>
      <c r="M149" s="23">
        <v>82.124893525714285</v>
      </c>
      <c r="N149" s="23">
        <v>197.12324869874999</v>
      </c>
      <c r="O149" s="23">
        <v>72.835706217999999</v>
      </c>
      <c r="P149" s="23">
        <v>27.125984390999999</v>
      </c>
      <c r="Q149" s="23">
        <v>57.302072981999999</v>
      </c>
      <c r="R149" s="23">
        <v>638.83493975399995</v>
      </c>
      <c r="S149" s="23">
        <v>771.86406132000002</v>
      </c>
      <c r="T149" s="23">
        <v>1006.0340515995</v>
      </c>
      <c r="U149" s="23">
        <v>52.928692806000001</v>
      </c>
      <c r="V149" s="23">
        <v>394.43126332499997</v>
      </c>
      <c r="W149" s="23">
        <v>103.26412668942856</v>
      </c>
      <c r="X149" s="23">
        <v>50.637302025750003</v>
      </c>
      <c r="Y149" s="23">
        <v>45.419179849999999</v>
      </c>
      <c r="Z149" s="23">
        <v>130.5395326686</v>
      </c>
      <c r="AA149" s="23">
        <v>0</v>
      </c>
      <c r="AB149" s="23">
        <v>2.5353013564999998</v>
      </c>
      <c r="AC149" s="23">
        <v>4.5804353265</v>
      </c>
      <c r="AD149" s="23">
        <v>0</v>
      </c>
      <c r="AF149" s="26">
        <f t="shared" ref="AF149:AF212" si="23">($L$17*L149)+($M$17*M149)+($N$17*N149)+($O$17*O149)+($P$17*P149)+($Q$17*Q149)+($R$17*R149)+($S$17*S149)+($T$17*T149)+($U$17*U149)+($V$17*V149)+($W$17*W149)+($X$17*X149)+($Y$17*Y149)+($Z$17*Z149)+($AA$17*AA149)+($AB$17*AB149)</f>
        <v>16386.689506967999</v>
      </c>
      <c r="AG149" s="26">
        <f t="shared" ref="AG149:AG212" si="24">($J$17*J149)+($K$17*K149)</f>
        <v>4007.4292606424997</v>
      </c>
      <c r="AH149" s="26">
        <f t="shared" ref="AH149:AH212" si="25">AF149+AG149</f>
        <v>20394.1187676105</v>
      </c>
      <c r="AI149" s="26">
        <f t="shared" ref="AI149:AI212" si="26">((AH149-J149)/AH149)*100</f>
        <v>80.35007392912209</v>
      </c>
      <c r="AJ149" s="26">
        <f t="shared" ref="AJ149:AJ212" si="27">((AH149-((2*K149)+J149))/AH149)*100</f>
        <v>80.35007392912209</v>
      </c>
    </row>
    <row r="150" spans="1:36" x14ac:dyDescent="0.25">
      <c r="A150" s="26" t="s">
        <v>403</v>
      </c>
      <c r="C150" s="26">
        <v>50</v>
      </c>
      <c r="D150" s="26">
        <f t="shared" si="19"/>
        <v>53.764999999999993</v>
      </c>
      <c r="E150" s="26">
        <f t="shared" si="20"/>
        <v>1.4307720651536059E-3</v>
      </c>
      <c r="F150" s="26">
        <f t="shared" si="21"/>
        <v>72.897705050456437</v>
      </c>
      <c r="G150" s="26">
        <f t="shared" si="22"/>
        <v>49.384270705205957</v>
      </c>
      <c r="H150" s="25">
        <v>737234.66476851853</v>
      </c>
      <c r="I150" s="25">
        <v>74.45916666649282</v>
      </c>
      <c r="J150" s="24">
        <v>3924.6423939524998</v>
      </c>
      <c r="K150" s="24">
        <v>0</v>
      </c>
      <c r="L150" s="23">
        <v>21.185710942</v>
      </c>
      <c r="M150" s="23">
        <v>80.743632052285705</v>
      </c>
      <c r="N150" s="23">
        <v>192.6510334155</v>
      </c>
      <c r="O150" s="23">
        <v>71.061171236000007</v>
      </c>
      <c r="P150" s="23">
        <v>26.722901389800001</v>
      </c>
      <c r="Q150" s="23">
        <v>56.361233147999997</v>
      </c>
      <c r="R150" s="23">
        <v>623.95864307700003</v>
      </c>
      <c r="S150" s="23">
        <v>755.52958021199993</v>
      </c>
      <c r="T150" s="23">
        <v>982.03735680600005</v>
      </c>
      <c r="U150" s="23">
        <v>51.681434811599999</v>
      </c>
      <c r="V150" s="23">
        <v>384.28810270399998</v>
      </c>
      <c r="W150" s="23">
        <v>100.65008683714285</v>
      </c>
      <c r="X150" s="23">
        <v>49.4545068105</v>
      </c>
      <c r="Y150" s="23">
        <v>44.401435679333332</v>
      </c>
      <c r="Z150" s="23">
        <v>127.6360680936</v>
      </c>
      <c r="AA150" s="23">
        <v>0</v>
      </c>
      <c r="AB150" s="23">
        <v>2.5038227169999998</v>
      </c>
      <c r="AC150" s="23">
        <v>4.5737876635000001</v>
      </c>
      <c r="AD150" s="23">
        <v>0</v>
      </c>
      <c r="AF150" s="26">
        <f t="shared" si="23"/>
        <v>16009.666126806</v>
      </c>
      <c r="AG150" s="26">
        <f t="shared" si="24"/>
        <v>3924.6423939524998</v>
      </c>
      <c r="AH150" s="26">
        <f t="shared" si="25"/>
        <v>19934.308520758499</v>
      </c>
      <c r="AI150" s="26">
        <f t="shared" si="26"/>
        <v>80.312121737929402</v>
      </c>
      <c r="AJ150" s="26">
        <f t="shared" si="27"/>
        <v>80.312121737929402</v>
      </c>
    </row>
    <row r="151" spans="1:36" x14ac:dyDescent="0.25">
      <c r="A151" s="26" t="s">
        <v>404</v>
      </c>
      <c r="C151" s="26">
        <v>50</v>
      </c>
      <c r="D151" s="26">
        <f t="shared" si="19"/>
        <v>53.764999999999993</v>
      </c>
      <c r="E151" s="26">
        <f t="shared" si="20"/>
        <v>1.4307720651536059E-3</v>
      </c>
      <c r="F151" s="26">
        <f t="shared" si="21"/>
        <v>72.897705050456437</v>
      </c>
      <c r="G151" s="26">
        <f t="shared" si="22"/>
        <v>49.384270705205957</v>
      </c>
      <c r="H151" s="25">
        <v>737234.68755787041</v>
      </c>
      <c r="I151" s="25">
        <v>75.006111111491919</v>
      </c>
      <c r="J151" s="24">
        <v>3923.9355909599999</v>
      </c>
      <c r="K151" s="24">
        <v>0</v>
      </c>
      <c r="L151" s="23">
        <v>21.259617313</v>
      </c>
      <c r="M151" s="23">
        <v>80.823739184571423</v>
      </c>
      <c r="N151" s="23">
        <v>193.28568971249999</v>
      </c>
      <c r="O151" s="23">
        <v>71.817962047333339</v>
      </c>
      <c r="P151" s="23">
        <v>26.343515352000001</v>
      </c>
      <c r="Q151" s="23">
        <v>56.659204866000003</v>
      </c>
      <c r="R151" s="23">
        <v>626.89730116199996</v>
      </c>
      <c r="S151" s="23">
        <v>756.97486035599991</v>
      </c>
      <c r="T151" s="23">
        <v>984.72555441149996</v>
      </c>
      <c r="U151" s="23">
        <v>51.973306321199999</v>
      </c>
      <c r="V151" s="23">
        <v>385.98755819799999</v>
      </c>
      <c r="W151" s="23">
        <v>101.32211529</v>
      </c>
      <c r="X151" s="23">
        <v>49.66537459125</v>
      </c>
      <c r="Y151" s="23">
        <v>44.485118025333335</v>
      </c>
      <c r="Z151" s="23">
        <v>128.7052469274</v>
      </c>
      <c r="AA151" s="23">
        <v>0</v>
      </c>
      <c r="AB151" s="23">
        <v>2.4568980369999998</v>
      </c>
      <c r="AC151" s="23">
        <v>4.5511074014999995</v>
      </c>
      <c r="AD151" s="23">
        <v>0</v>
      </c>
      <c r="AF151" s="26">
        <f t="shared" si="23"/>
        <v>16068.95780622</v>
      </c>
      <c r="AG151" s="26">
        <f t="shared" si="24"/>
        <v>3923.9355909599999</v>
      </c>
      <c r="AH151" s="26">
        <f t="shared" si="25"/>
        <v>19992.89339718</v>
      </c>
      <c r="AI151" s="26">
        <f t="shared" si="26"/>
        <v>80.373348104214514</v>
      </c>
      <c r="AJ151" s="26">
        <f t="shared" si="27"/>
        <v>80.373348104214514</v>
      </c>
    </row>
    <row r="152" spans="1:36" x14ac:dyDescent="0.25">
      <c r="A152" s="26" t="s">
        <v>405</v>
      </c>
      <c r="C152" s="26">
        <v>50</v>
      </c>
      <c r="D152" s="26">
        <f t="shared" si="19"/>
        <v>53.764999999999993</v>
      </c>
      <c r="E152" s="26">
        <f t="shared" si="20"/>
        <v>1.4307720651536059E-3</v>
      </c>
      <c r="F152" s="26">
        <f t="shared" si="21"/>
        <v>72.897705050456437</v>
      </c>
      <c r="G152" s="26">
        <f t="shared" si="22"/>
        <v>49.384270705205957</v>
      </c>
      <c r="H152" s="25">
        <v>737234.71032407403</v>
      </c>
      <c r="I152" s="25">
        <v>75.552499998360872</v>
      </c>
      <c r="J152" s="24">
        <v>3957.5248634624995</v>
      </c>
      <c r="K152" s="24">
        <v>0</v>
      </c>
      <c r="L152" s="23">
        <v>21.393352651000001</v>
      </c>
      <c r="M152" s="23">
        <v>81.058362584571427</v>
      </c>
      <c r="N152" s="23">
        <v>193.93471669274999</v>
      </c>
      <c r="O152" s="23">
        <v>71.843509928666663</v>
      </c>
      <c r="P152" s="23">
        <v>26.715393441</v>
      </c>
      <c r="Q152" s="23">
        <v>57.062757114</v>
      </c>
      <c r="R152" s="23">
        <v>632.39100807299997</v>
      </c>
      <c r="S152" s="23">
        <v>761.96060760599994</v>
      </c>
      <c r="T152" s="23">
        <v>994.18674301650003</v>
      </c>
      <c r="U152" s="23">
        <v>52.457569018800001</v>
      </c>
      <c r="V152" s="23">
        <v>389.91241664099999</v>
      </c>
      <c r="W152" s="23">
        <v>102.43590608742856</v>
      </c>
      <c r="X152" s="23">
        <v>50.177440161749999</v>
      </c>
      <c r="Y152" s="23">
        <v>44.680116140000003</v>
      </c>
      <c r="Z152" s="23">
        <v>128.86596395640001</v>
      </c>
      <c r="AA152" s="23">
        <v>0</v>
      </c>
      <c r="AB152" s="23">
        <v>2.4774275845</v>
      </c>
      <c r="AC152" s="23">
        <v>4.5601012984999993</v>
      </c>
      <c r="AD152" s="23">
        <v>0</v>
      </c>
      <c r="AF152" s="26">
        <f t="shared" si="23"/>
        <v>16186.208504136002</v>
      </c>
      <c r="AG152" s="26">
        <f t="shared" si="24"/>
        <v>3957.5248634624995</v>
      </c>
      <c r="AH152" s="26">
        <f t="shared" si="25"/>
        <v>20143.733367598503</v>
      </c>
      <c r="AI152" s="26">
        <f t="shared" si="26"/>
        <v>80.353568073789944</v>
      </c>
      <c r="AJ152" s="26">
        <f t="shared" si="27"/>
        <v>80.353568073789944</v>
      </c>
    </row>
    <row r="153" spans="1:36" x14ac:dyDescent="0.25">
      <c r="A153" s="26" t="s">
        <v>406</v>
      </c>
      <c r="C153" s="26">
        <v>50</v>
      </c>
      <c r="D153" s="26">
        <f t="shared" si="19"/>
        <v>53.764999999999993</v>
      </c>
      <c r="E153" s="26">
        <f t="shared" si="20"/>
        <v>1.4307720651536059E-3</v>
      </c>
      <c r="F153" s="26">
        <f t="shared" si="21"/>
        <v>72.897705050456437</v>
      </c>
      <c r="G153" s="26">
        <f t="shared" si="22"/>
        <v>49.384270705205957</v>
      </c>
      <c r="H153" s="25">
        <v>737234.73305555561</v>
      </c>
      <c r="I153" s="25">
        <v>76.098055556416512</v>
      </c>
      <c r="J153" s="24">
        <v>3940.0571513324999</v>
      </c>
      <c r="K153" s="24">
        <v>0</v>
      </c>
      <c r="L153" s="23">
        <v>21.273694716999998</v>
      </c>
      <c r="M153" s="23">
        <v>79.869157122857132</v>
      </c>
      <c r="N153" s="23">
        <v>192.280915002</v>
      </c>
      <c r="O153" s="23">
        <v>71.080462493333329</v>
      </c>
      <c r="P153" s="23">
        <v>26.251308355799999</v>
      </c>
      <c r="Q153" s="23">
        <v>56.842211118000002</v>
      </c>
      <c r="R153" s="23">
        <v>635.116158864</v>
      </c>
      <c r="S153" s="23">
        <v>754.99151054799995</v>
      </c>
      <c r="T153" s="23">
        <v>992.33791062449995</v>
      </c>
      <c r="U153" s="23">
        <v>52.316794978799997</v>
      </c>
      <c r="V153" s="23">
        <v>390.88884102399999</v>
      </c>
      <c r="W153" s="23">
        <v>102.93096146142857</v>
      </c>
      <c r="X153" s="23">
        <v>50.299151050500001</v>
      </c>
      <c r="Y153" s="23">
        <v>44.29559445666667</v>
      </c>
      <c r="Z153" s="23">
        <v>127.3223766078</v>
      </c>
      <c r="AA153" s="23">
        <v>0</v>
      </c>
      <c r="AB153" s="23">
        <v>2.4451668669999997</v>
      </c>
      <c r="AC153" s="23">
        <v>4.4306673894999999</v>
      </c>
      <c r="AD153" s="23">
        <v>0</v>
      </c>
      <c r="AF153" s="26">
        <f t="shared" si="23"/>
        <v>16119.664615428001</v>
      </c>
      <c r="AG153" s="26">
        <f t="shared" si="24"/>
        <v>3940.0571513324999</v>
      </c>
      <c r="AH153" s="26">
        <f t="shared" si="25"/>
        <v>20059.7217667605</v>
      </c>
      <c r="AI153" s="26">
        <f t="shared" si="26"/>
        <v>80.358365897869632</v>
      </c>
      <c r="AJ153" s="26">
        <f t="shared" si="27"/>
        <v>80.358365897869632</v>
      </c>
    </row>
    <row r="154" spans="1:36" x14ac:dyDescent="0.25">
      <c r="A154" s="26" t="s">
        <v>407</v>
      </c>
      <c r="C154" s="26">
        <v>50</v>
      </c>
      <c r="D154" s="26">
        <f t="shared" si="19"/>
        <v>53.764999999999993</v>
      </c>
      <c r="E154" s="26">
        <f t="shared" si="20"/>
        <v>1.4307720651536059E-3</v>
      </c>
      <c r="F154" s="26">
        <f t="shared" si="21"/>
        <v>72.897705050456437</v>
      </c>
      <c r="G154" s="26">
        <f t="shared" si="22"/>
        <v>49.384270705205957</v>
      </c>
      <c r="H154" s="25">
        <v>737234.75575231481</v>
      </c>
      <c r="I154" s="25">
        <v>76.642777777276933</v>
      </c>
      <c r="J154" s="24">
        <v>3954.0025796699997</v>
      </c>
      <c r="K154" s="24">
        <v>0</v>
      </c>
      <c r="L154" s="23">
        <v>21.515747857999997</v>
      </c>
      <c r="M154" s="23">
        <v>80.249582207142851</v>
      </c>
      <c r="N154" s="23">
        <v>194.311580529</v>
      </c>
      <c r="O154" s="23">
        <v>72.232202694666668</v>
      </c>
      <c r="P154" s="23">
        <v>26.7946961502</v>
      </c>
      <c r="Q154" s="23">
        <v>57.304419215999999</v>
      </c>
      <c r="R154" s="23">
        <v>643.34205526799997</v>
      </c>
      <c r="S154" s="23">
        <v>761.97390293199999</v>
      </c>
      <c r="T154" s="23">
        <v>1001.946325413</v>
      </c>
      <c r="U154" s="23">
        <v>53.021134425599996</v>
      </c>
      <c r="V154" s="23">
        <v>394.68465659699996</v>
      </c>
      <c r="W154" s="23">
        <v>104.27568871971428</v>
      </c>
      <c r="X154" s="23">
        <v>50.996569106999999</v>
      </c>
      <c r="Y154" s="23">
        <v>44.658217956000001</v>
      </c>
      <c r="Z154" s="23">
        <v>129.52924430819999</v>
      </c>
      <c r="AA154" s="23">
        <v>0</v>
      </c>
      <c r="AB154" s="23">
        <v>2.4477086204999998</v>
      </c>
      <c r="AC154" s="23">
        <v>4.2967365319999997</v>
      </c>
      <c r="AD154" s="23">
        <v>0</v>
      </c>
      <c r="AF154" s="26">
        <f t="shared" si="23"/>
        <v>16298.771426519999</v>
      </c>
      <c r="AG154" s="26">
        <f t="shared" si="24"/>
        <v>3954.0025796699997</v>
      </c>
      <c r="AH154" s="26">
        <f t="shared" si="25"/>
        <v>20252.77400619</v>
      </c>
      <c r="AI154" s="26">
        <f t="shared" si="26"/>
        <v>80.476735787100026</v>
      </c>
      <c r="AJ154" s="26">
        <f t="shared" si="27"/>
        <v>80.476735787100026</v>
      </c>
    </row>
    <row r="155" spans="1:36" x14ac:dyDescent="0.25">
      <c r="A155" s="26" t="s">
        <v>408</v>
      </c>
      <c r="C155" s="26">
        <v>50</v>
      </c>
      <c r="D155" s="26">
        <f t="shared" si="19"/>
        <v>53.764999999999993</v>
      </c>
      <c r="E155" s="26">
        <f t="shared" si="20"/>
        <v>1.4307720651536059E-3</v>
      </c>
      <c r="F155" s="26">
        <f t="shared" si="21"/>
        <v>72.897705050456437</v>
      </c>
      <c r="G155" s="26">
        <f t="shared" si="22"/>
        <v>49.384270705205957</v>
      </c>
      <c r="H155" s="25">
        <v>737234.77841435187</v>
      </c>
      <c r="I155" s="25">
        <v>77.186666666530073</v>
      </c>
      <c r="J155" s="24">
        <v>3872.1835345049999</v>
      </c>
      <c r="K155" s="24">
        <v>0</v>
      </c>
      <c r="L155" s="23">
        <v>21.109067297999999</v>
      </c>
      <c r="M155" s="23">
        <v>78.43393226742856</v>
      </c>
      <c r="N155" s="23">
        <v>189.99890915775001</v>
      </c>
      <c r="O155" s="23">
        <v>70.51997326</v>
      </c>
      <c r="P155" s="23">
        <v>26.439945569399999</v>
      </c>
      <c r="Q155" s="23">
        <v>56.396426658000003</v>
      </c>
      <c r="R155" s="23">
        <v>633.20984373900001</v>
      </c>
      <c r="S155" s="23">
        <v>746.33547124400002</v>
      </c>
      <c r="T155" s="23">
        <v>982.97467728899994</v>
      </c>
      <c r="U155" s="23">
        <v>51.921219926399999</v>
      </c>
      <c r="V155" s="23">
        <v>387.65416641599995</v>
      </c>
      <c r="W155" s="23">
        <v>102.89342171742857</v>
      </c>
      <c r="X155" s="23">
        <v>51.7561623645</v>
      </c>
      <c r="Y155" s="23">
        <v>43.618836293999998</v>
      </c>
      <c r="Z155" s="23">
        <v>126.798697179</v>
      </c>
      <c r="AA155" s="23">
        <v>0</v>
      </c>
      <c r="AB155" s="23">
        <v>2.4138837469999999</v>
      </c>
      <c r="AC155" s="23">
        <v>4.1647608694999994</v>
      </c>
      <c r="AD155" s="23">
        <v>0</v>
      </c>
      <c r="AF155" s="26">
        <f t="shared" si="23"/>
        <v>15997.841107446</v>
      </c>
      <c r="AG155" s="26">
        <f t="shared" si="24"/>
        <v>3872.1835345049999</v>
      </c>
      <c r="AH155" s="26">
        <f t="shared" si="25"/>
        <v>19870.024641951</v>
      </c>
      <c r="AI155" s="26">
        <f t="shared" si="26"/>
        <v>80.512437179721601</v>
      </c>
      <c r="AJ155" s="26">
        <f t="shared" si="27"/>
        <v>80.512437179721601</v>
      </c>
    </row>
    <row r="156" spans="1:36" x14ac:dyDescent="0.25">
      <c r="A156" s="26" t="s">
        <v>409</v>
      </c>
      <c r="C156" s="26">
        <v>50</v>
      </c>
      <c r="D156" s="26">
        <f t="shared" si="19"/>
        <v>53.764999999999993</v>
      </c>
      <c r="E156" s="26">
        <f t="shared" si="20"/>
        <v>1.4307720651536059E-3</v>
      </c>
      <c r="F156" s="26">
        <f t="shared" si="21"/>
        <v>72.897705050456437</v>
      </c>
      <c r="G156" s="26">
        <f t="shared" si="22"/>
        <v>49.384270705205957</v>
      </c>
      <c r="H156" s="25">
        <v>737234.80119212961</v>
      </c>
      <c r="I156" s="25">
        <v>77.733333332464099</v>
      </c>
      <c r="J156" s="24">
        <v>3914.6093108099999</v>
      </c>
      <c r="K156" s="24">
        <v>0</v>
      </c>
      <c r="L156" s="23">
        <v>21.585352799999999</v>
      </c>
      <c r="M156" s="23">
        <v>81.333207138857134</v>
      </c>
      <c r="N156" s="23">
        <v>197.44468275675001</v>
      </c>
      <c r="O156" s="23">
        <v>74.033589021333341</v>
      </c>
      <c r="P156" s="23">
        <v>27.372808207799999</v>
      </c>
      <c r="Q156" s="23">
        <v>57.517926510000002</v>
      </c>
      <c r="R156" s="23">
        <v>635.70037113000001</v>
      </c>
      <c r="S156" s="23">
        <v>765.13036973999999</v>
      </c>
      <c r="T156" s="23">
        <v>995.68188063299999</v>
      </c>
      <c r="U156" s="23">
        <v>52.621336151999998</v>
      </c>
      <c r="V156" s="23">
        <v>390.64092229799996</v>
      </c>
      <c r="W156" s="23">
        <v>102.94671474685714</v>
      </c>
      <c r="X156" s="23">
        <v>50.800072009499999</v>
      </c>
      <c r="Y156" s="23">
        <v>45.318291788000003</v>
      </c>
      <c r="Z156" s="23">
        <v>132.2433677994</v>
      </c>
      <c r="AA156" s="23">
        <v>0</v>
      </c>
      <c r="AB156" s="23">
        <v>2.5102748605</v>
      </c>
      <c r="AC156" s="23">
        <v>4.3299748469999999</v>
      </c>
      <c r="AD156" s="23">
        <v>0</v>
      </c>
      <c r="AF156" s="26">
        <f t="shared" si="23"/>
        <v>16319.871108882</v>
      </c>
      <c r="AG156" s="26">
        <f t="shared" si="24"/>
        <v>3914.6093108099999</v>
      </c>
      <c r="AH156" s="26">
        <f t="shared" si="25"/>
        <v>20234.480419692001</v>
      </c>
      <c r="AI156" s="26">
        <f t="shared" si="26"/>
        <v>80.65376906342334</v>
      </c>
      <c r="AJ156" s="26">
        <f t="shared" si="27"/>
        <v>80.65376906342334</v>
      </c>
    </row>
    <row r="157" spans="1:36" x14ac:dyDescent="0.25">
      <c r="A157" s="26" t="s">
        <v>410</v>
      </c>
      <c r="C157" s="26">
        <v>50</v>
      </c>
      <c r="D157" s="26">
        <f t="shared" si="19"/>
        <v>53.764999999999993</v>
      </c>
      <c r="E157" s="26">
        <f t="shared" si="20"/>
        <v>1.4307720651536059E-3</v>
      </c>
      <c r="F157" s="26">
        <f t="shared" si="21"/>
        <v>72.897705050456437</v>
      </c>
      <c r="G157" s="26">
        <f t="shared" si="22"/>
        <v>49.384270705205957</v>
      </c>
      <c r="H157" s="25">
        <v>737234.82393518521</v>
      </c>
      <c r="I157" s="25">
        <v>78.279166666790843</v>
      </c>
      <c r="J157" s="24">
        <v>3968.4055236374998</v>
      </c>
      <c r="K157" s="24">
        <v>0</v>
      </c>
      <c r="L157" s="23">
        <v>21.726126839999999</v>
      </c>
      <c r="M157" s="23">
        <v>81.531966676285705</v>
      </c>
      <c r="N157" s="23">
        <v>196.82527698075</v>
      </c>
      <c r="O157" s="23">
        <v>73.03096502533333</v>
      </c>
      <c r="P157" s="23">
        <v>26.983567987200001</v>
      </c>
      <c r="Q157" s="23">
        <v>58.242912816</v>
      </c>
      <c r="R157" s="23">
        <v>646.15401671699999</v>
      </c>
      <c r="S157" s="23">
        <v>771.40654568999992</v>
      </c>
      <c r="T157" s="23">
        <v>1008.0858332325</v>
      </c>
      <c r="U157" s="23">
        <v>53.250596110799997</v>
      </c>
      <c r="V157" s="23">
        <v>396.116641415</v>
      </c>
      <c r="W157" s="23">
        <v>104.56528103057143</v>
      </c>
      <c r="X157" s="23">
        <v>51.581074652250003</v>
      </c>
      <c r="Y157" s="23">
        <v>45.232523900666671</v>
      </c>
      <c r="Z157" s="23">
        <v>130.73051611619999</v>
      </c>
      <c r="AA157" s="23">
        <v>0</v>
      </c>
      <c r="AB157" s="23">
        <v>2.4905273910000001</v>
      </c>
      <c r="AC157" s="23">
        <v>4.3950828404999998</v>
      </c>
      <c r="AD157" s="23">
        <v>0</v>
      </c>
      <c r="AF157" s="26">
        <f t="shared" si="23"/>
        <v>16431.753623405999</v>
      </c>
      <c r="AG157" s="26">
        <f t="shared" si="24"/>
        <v>3968.4055236374998</v>
      </c>
      <c r="AH157" s="26">
        <f t="shared" si="25"/>
        <v>20400.159147043498</v>
      </c>
      <c r="AI157" s="26">
        <f t="shared" si="26"/>
        <v>80.547183504631519</v>
      </c>
      <c r="AJ157" s="26">
        <f t="shared" si="27"/>
        <v>80.547183504631519</v>
      </c>
    </row>
    <row r="158" spans="1:36" x14ac:dyDescent="0.25">
      <c r="A158" s="26" t="s">
        <v>411</v>
      </c>
      <c r="C158" s="26">
        <v>50</v>
      </c>
      <c r="D158" s="26">
        <f t="shared" si="19"/>
        <v>53.764999999999993</v>
      </c>
      <c r="E158" s="26">
        <f t="shared" si="20"/>
        <v>1.4307720651536059E-3</v>
      </c>
      <c r="F158" s="26">
        <f t="shared" si="21"/>
        <v>72.897705050456437</v>
      </c>
      <c r="G158" s="26">
        <f t="shared" si="22"/>
        <v>49.384270705205957</v>
      </c>
      <c r="H158" s="25">
        <v>737234.8466203704</v>
      </c>
      <c r="I158" s="25">
        <v>78.82361111138016</v>
      </c>
      <c r="J158" s="24">
        <v>3938.7461930849995</v>
      </c>
      <c r="K158" s="24">
        <v>0</v>
      </c>
      <c r="L158" s="23">
        <v>21.433238628999998</v>
      </c>
      <c r="M158" s="23">
        <v>79.681458402857132</v>
      </c>
      <c r="N158" s="23">
        <v>192.94167315224999</v>
      </c>
      <c r="O158" s="23">
        <v>71.715249136666671</v>
      </c>
      <c r="P158" s="23">
        <v>26.657910707999999</v>
      </c>
      <c r="Q158" s="23">
        <v>57.731433803999998</v>
      </c>
      <c r="R158" s="23">
        <v>644.78498917800005</v>
      </c>
      <c r="S158" s="23">
        <v>759.95692377</v>
      </c>
      <c r="T158" s="23">
        <v>1001.1456730605</v>
      </c>
      <c r="U158" s="23">
        <v>52.879421891999996</v>
      </c>
      <c r="V158" s="23">
        <v>395.177365737</v>
      </c>
      <c r="W158" s="23">
        <v>104.52841163914285</v>
      </c>
      <c r="X158" s="23">
        <v>51.174882891000003</v>
      </c>
      <c r="Y158" s="23">
        <v>44.281777745333336</v>
      </c>
      <c r="Z158" s="23">
        <v>128.52716776680001</v>
      </c>
      <c r="AA158" s="23">
        <v>0</v>
      </c>
      <c r="AB158" s="23">
        <v>2.4385192039999999</v>
      </c>
      <c r="AC158" s="23">
        <v>4.4412254424999995</v>
      </c>
      <c r="AD158" s="23">
        <v>0</v>
      </c>
      <c r="AF158" s="26">
        <f t="shared" si="23"/>
        <v>16263.303407141997</v>
      </c>
      <c r="AG158" s="26">
        <f t="shared" si="24"/>
        <v>3938.7461930849995</v>
      </c>
      <c r="AH158" s="26">
        <f t="shared" si="25"/>
        <v>20202.049600226997</v>
      </c>
      <c r="AI158" s="26">
        <f t="shared" si="26"/>
        <v>80.503234716141165</v>
      </c>
      <c r="AJ158" s="26">
        <f t="shared" si="27"/>
        <v>80.503234716141165</v>
      </c>
    </row>
    <row r="159" spans="1:36" x14ac:dyDescent="0.25">
      <c r="A159" s="26" t="s">
        <v>412</v>
      </c>
      <c r="C159" s="26">
        <v>50</v>
      </c>
      <c r="D159" s="26">
        <f t="shared" si="19"/>
        <v>53.764999999999993</v>
      </c>
      <c r="E159" s="26">
        <f t="shared" si="20"/>
        <v>1.4307720651536059E-3</v>
      </c>
      <c r="F159" s="26">
        <f t="shared" si="21"/>
        <v>72.897705050456437</v>
      </c>
      <c r="G159" s="26">
        <f t="shared" si="22"/>
        <v>49.384270705205957</v>
      </c>
      <c r="H159" s="25">
        <v>737234.86942129629</v>
      </c>
      <c r="I159" s="25">
        <v>79.370833332650363</v>
      </c>
      <c r="J159" s="24">
        <v>3982.6940886974999</v>
      </c>
      <c r="K159" s="24">
        <v>0</v>
      </c>
      <c r="L159" s="23">
        <v>21.973654526999997</v>
      </c>
      <c r="M159" s="23">
        <v>82.926300024857142</v>
      </c>
      <c r="N159" s="23">
        <v>199.1952666</v>
      </c>
      <c r="O159" s="23">
        <v>75.12693406533333</v>
      </c>
      <c r="P159" s="23">
        <v>28.3457914476</v>
      </c>
      <c r="Q159" s="23">
        <v>59.103980694000001</v>
      </c>
      <c r="R159" s="23">
        <v>645.34221975299999</v>
      </c>
      <c r="S159" s="23">
        <v>780.16425513399997</v>
      </c>
      <c r="T159" s="23">
        <v>1011.330088296</v>
      </c>
      <c r="U159" s="23">
        <v>53.351953419600001</v>
      </c>
      <c r="V159" s="23">
        <v>395.45774069999999</v>
      </c>
      <c r="W159" s="23">
        <v>103.94755113599999</v>
      </c>
      <c r="X159" s="23">
        <v>51.3819380415</v>
      </c>
      <c r="Y159" s="23">
        <v>45.715326719333333</v>
      </c>
      <c r="Z159" s="23">
        <v>135.33453109440001</v>
      </c>
      <c r="AA159" s="23">
        <v>0</v>
      </c>
      <c r="AB159" s="23">
        <v>2.5730366199999999</v>
      </c>
      <c r="AC159" s="23">
        <v>4.4392702474999997</v>
      </c>
      <c r="AD159" s="23">
        <v>0</v>
      </c>
      <c r="AF159" s="26">
        <f t="shared" si="23"/>
        <v>16574.944284425997</v>
      </c>
      <c r="AG159" s="26">
        <f t="shared" si="24"/>
        <v>3982.6940886974999</v>
      </c>
      <c r="AH159" s="26">
        <f t="shared" si="25"/>
        <v>20557.638373123496</v>
      </c>
      <c r="AI159" s="26">
        <f t="shared" si="26"/>
        <v>80.626694484983418</v>
      </c>
      <c r="AJ159" s="26">
        <f t="shared" si="27"/>
        <v>80.626694484983418</v>
      </c>
    </row>
    <row r="160" spans="1:36" x14ac:dyDescent="0.25">
      <c r="A160" s="26" t="s">
        <v>413</v>
      </c>
      <c r="C160" s="26">
        <v>50</v>
      </c>
      <c r="D160" s="26">
        <f t="shared" si="19"/>
        <v>53.764999999999993</v>
      </c>
      <c r="E160" s="26">
        <f t="shared" si="20"/>
        <v>1.4307720651536059E-3</v>
      </c>
      <c r="F160" s="26">
        <f t="shared" si="21"/>
        <v>72.897705050456437</v>
      </c>
      <c r="G160" s="26">
        <f t="shared" si="22"/>
        <v>49.384270705205957</v>
      </c>
      <c r="H160" s="25">
        <v>737234.89211805561</v>
      </c>
      <c r="I160" s="25">
        <v>79.915555556304753</v>
      </c>
      <c r="J160" s="24">
        <v>3915.9437313974995</v>
      </c>
      <c r="K160" s="24">
        <v>0</v>
      </c>
      <c r="L160" s="23">
        <v>21.433238628999998</v>
      </c>
      <c r="M160" s="23">
        <v>79.500798384857134</v>
      </c>
      <c r="N160" s="23">
        <v>192.52697629274999</v>
      </c>
      <c r="O160" s="23">
        <v>71.509041237333335</v>
      </c>
      <c r="P160" s="23">
        <v>26.393959382999999</v>
      </c>
      <c r="Q160" s="23">
        <v>57.914440055999997</v>
      </c>
      <c r="R160" s="23">
        <v>643.32093916199995</v>
      </c>
      <c r="S160" s="23">
        <v>758.40293478399997</v>
      </c>
      <c r="T160" s="23">
        <v>998.509092603</v>
      </c>
      <c r="U160" s="23">
        <v>52.880829632400001</v>
      </c>
      <c r="V160" s="23">
        <v>393.83766612299996</v>
      </c>
      <c r="W160" s="23">
        <v>104.40506676599999</v>
      </c>
      <c r="X160" s="23">
        <v>51.123852301500001</v>
      </c>
      <c r="Y160" s="23">
        <v>44.214519037333332</v>
      </c>
      <c r="Z160" s="23">
        <v>127.9394361498</v>
      </c>
      <c r="AA160" s="23">
        <v>0</v>
      </c>
      <c r="AB160" s="23">
        <v>2.4316760215</v>
      </c>
      <c r="AC160" s="23">
        <v>4.4508058979999996</v>
      </c>
      <c r="AD160" s="23">
        <v>0</v>
      </c>
      <c r="AF160" s="26">
        <f t="shared" si="23"/>
        <v>16220.404864686001</v>
      </c>
      <c r="AG160" s="26">
        <f t="shared" si="24"/>
        <v>3915.9437313974995</v>
      </c>
      <c r="AH160" s="26">
        <f t="shared" si="25"/>
        <v>20136.348596083502</v>
      </c>
      <c r="AI160" s="26">
        <f t="shared" si="26"/>
        <v>80.552860849066022</v>
      </c>
      <c r="AJ160" s="26">
        <f t="shared" si="27"/>
        <v>80.552860849066022</v>
      </c>
    </row>
    <row r="161" spans="1:36" x14ac:dyDescent="0.25">
      <c r="A161" s="26" t="s">
        <v>414</v>
      </c>
      <c r="C161" s="26">
        <v>50</v>
      </c>
      <c r="D161" s="26">
        <f t="shared" si="19"/>
        <v>53.764999999999993</v>
      </c>
      <c r="E161" s="26">
        <f t="shared" si="20"/>
        <v>1.4307720651536059E-3</v>
      </c>
      <c r="F161" s="26">
        <f t="shared" si="21"/>
        <v>72.897705050456437</v>
      </c>
      <c r="G161" s="26">
        <f t="shared" si="22"/>
        <v>49.384270705205957</v>
      </c>
      <c r="H161" s="25">
        <v>737234.91483796295</v>
      </c>
      <c r="I161" s="25">
        <v>80.460833332501352</v>
      </c>
      <c r="J161" s="24">
        <v>3956.2315019699995</v>
      </c>
      <c r="K161" s="24">
        <v>0</v>
      </c>
      <c r="L161" s="23">
        <v>21.486810972000001</v>
      </c>
      <c r="M161" s="23">
        <v>80.123220747428562</v>
      </c>
      <c r="N161" s="23">
        <v>192.75250803599999</v>
      </c>
      <c r="O161" s="23">
        <v>71.093757819333334</v>
      </c>
      <c r="P161" s="23">
        <v>27.964763045999998</v>
      </c>
      <c r="Q161" s="23">
        <v>58.461112577999998</v>
      </c>
      <c r="R161" s="23">
        <v>644.03184806399997</v>
      </c>
      <c r="S161" s="23">
        <v>762.40482790999999</v>
      </c>
      <c r="T161" s="23">
        <v>1002.0067409385</v>
      </c>
      <c r="U161" s="23">
        <v>53.001895306800002</v>
      </c>
      <c r="V161" s="23">
        <v>395.16758976199998</v>
      </c>
      <c r="W161" s="23">
        <v>104.4734427282857</v>
      </c>
      <c r="X161" s="23">
        <v>50.975159721749996</v>
      </c>
      <c r="Y161" s="23">
        <v>44.332091429999998</v>
      </c>
      <c r="Z161" s="23">
        <v>128.13886603980001</v>
      </c>
      <c r="AA161" s="23">
        <v>0</v>
      </c>
      <c r="AB161" s="23">
        <v>2.5685396715</v>
      </c>
      <c r="AC161" s="23">
        <v>4.4658608995</v>
      </c>
      <c r="AD161" s="23">
        <v>0</v>
      </c>
      <c r="AF161" s="26">
        <f t="shared" si="23"/>
        <v>16279.391533679996</v>
      </c>
      <c r="AG161" s="26">
        <f t="shared" si="24"/>
        <v>3956.2315019699995</v>
      </c>
      <c r="AH161" s="26">
        <f t="shared" si="25"/>
        <v>20235.623035649995</v>
      </c>
      <c r="AI161" s="26">
        <f t="shared" si="26"/>
        <v>80.449173741771475</v>
      </c>
      <c r="AJ161" s="26">
        <f t="shared" si="27"/>
        <v>80.449173741771475</v>
      </c>
    </row>
    <row r="162" spans="1:36" x14ac:dyDescent="0.25">
      <c r="A162" s="26" t="s">
        <v>415</v>
      </c>
      <c r="C162" s="26">
        <v>50</v>
      </c>
      <c r="D162" s="26">
        <f t="shared" si="19"/>
        <v>53.764999999999993</v>
      </c>
      <c r="E162" s="26">
        <f t="shared" si="20"/>
        <v>1.4307720651536059E-3</v>
      </c>
      <c r="F162" s="26">
        <f t="shared" si="21"/>
        <v>72.897705050456437</v>
      </c>
      <c r="G162" s="26">
        <f t="shared" si="22"/>
        <v>49.384270705205957</v>
      </c>
      <c r="H162" s="25">
        <v>737234.93759259256</v>
      </c>
      <c r="I162" s="25">
        <v>81.006944443099201</v>
      </c>
      <c r="J162" s="24">
        <v>3963.3816500849998</v>
      </c>
      <c r="K162" s="24">
        <v>0</v>
      </c>
      <c r="L162" s="23">
        <v>21.57753202</v>
      </c>
      <c r="M162" s="23">
        <v>81.195784861714273</v>
      </c>
      <c r="N162" s="23">
        <v>194.907523965</v>
      </c>
      <c r="O162" s="23">
        <v>73.39749891466667</v>
      </c>
      <c r="P162" s="23">
        <v>28.315994275799998</v>
      </c>
      <c r="Q162" s="23">
        <v>59.240062266000002</v>
      </c>
      <c r="R162" s="23">
        <v>640.12067598600004</v>
      </c>
      <c r="S162" s="23">
        <v>769.31448704000002</v>
      </c>
      <c r="T162" s="23">
        <v>1002.150447771</v>
      </c>
      <c r="U162" s="23">
        <v>52.762110192000002</v>
      </c>
      <c r="V162" s="23">
        <v>392.79359199300001</v>
      </c>
      <c r="W162" s="23">
        <v>103.28591314799999</v>
      </c>
      <c r="X162" s="23">
        <v>50.710035279750002</v>
      </c>
      <c r="Y162" s="23">
        <v>44.83913866666667</v>
      </c>
      <c r="Z162" s="23">
        <v>132.53453543879999</v>
      </c>
      <c r="AA162" s="23">
        <v>0</v>
      </c>
      <c r="AB162" s="23">
        <v>2.5560264235000001</v>
      </c>
      <c r="AC162" s="23">
        <v>4.5391807119999994</v>
      </c>
      <c r="AD162" s="23">
        <v>0</v>
      </c>
      <c r="AF162" s="26">
        <f t="shared" si="23"/>
        <v>16365.683673965999</v>
      </c>
      <c r="AG162" s="26">
        <f t="shared" si="24"/>
        <v>3963.3816500849998</v>
      </c>
      <c r="AH162" s="26">
        <f t="shared" si="25"/>
        <v>20329.065324051</v>
      </c>
      <c r="AI162" s="26">
        <f t="shared" si="26"/>
        <v>80.503866818726848</v>
      </c>
      <c r="AJ162" s="26">
        <f t="shared" si="27"/>
        <v>80.503866818726848</v>
      </c>
    </row>
    <row r="163" spans="1:36" x14ac:dyDescent="0.25">
      <c r="A163" s="26" t="s">
        <v>416</v>
      </c>
      <c r="C163" s="26">
        <v>50</v>
      </c>
      <c r="D163" s="26">
        <f t="shared" si="19"/>
        <v>53.764999999999993</v>
      </c>
      <c r="E163" s="26">
        <f t="shared" si="20"/>
        <v>1.4307720651536059E-3</v>
      </c>
      <c r="F163" s="26">
        <f t="shared" si="21"/>
        <v>72.897705050456437</v>
      </c>
      <c r="G163" s="26">
        <f t="shared" si="22"/>
        <v>49.384270705205957</v>
      </c>
      <c r="H163" s="25">
        <v>737234.96033564815</v>
      </c>
      <c r="I163" s="25">
        <v>81.552777777425945</v>
      </c>
      <c r="J163" s="24">
        <v>3934.2971468624996</v>
      </c>
      <c r="K163" s="24">
        <v>0</v>
      </c>
      <c r="L163" s="23">
        <v>21.311625499999998</v>
      </c>
      <c r="M163" s="23">
        <v>80.390021070857131</v>
      </c>
      <c r="N163" s="23">
        <v>192.77303758350001</v>
      </c>
      <c r="O163" s="23">
        <v>72.700146031333333</v>
      </c>
      <c r="P163" s="23">
        <v>28.013564713200001</v>
      </c>
      <c r="Q163" s="23">
        <v>58.695735978000002</v>
      </c>
      <c r="R163" s="23">
        <v>634.62696907500003</v>
      </c>
      <c r="S163" s="23">
        <v>760.77341320199992</v>
      </c>
      <c r="T163" s="23">
        <v>993.0511657605</v>
      </c>
      <c r="U163" s="23">
        <v>52.321018199999997</v>
      </c>
      <c r="V163" s="23">
        <v>389.99492586999997</v>
      </c>
      <c r="W163" s="23">
        <v>102.54852531942856</v>
      </c>
      <c r="X163" s="23">
        <v>50.329652092499998</v>
      </c>
      <c r="Y163" s="23">
        <v>44.378755417333338</v>
      </c>
      <c r="Z163" s="23">
        <v>131.5589713416</v>
      </c>
      <c r="AA163" s="23">
        <v>0</v>
      </c>
      <c r="AB163" s="23">
        <v>2.5202463549999998</v>
      </c>
      <c r="AC163" s="23">
        <v>4.6512133855000002</v>
      </c>
      <c r="AD163" s="23">
        <v>0</v>
      </c>
      <c r="AF163" s="26">
        <f t="shared" si="23"/>
        <v>16216.988747981999</v>
      </c>
      <c r="AG163" s="26">
        <f t="shared" si="24"/>
        <v>3934.2971468624996</v>
      </c>
      <c r="AH163" s="26">
        <f t="shared" si="25"/>
        <v>20151.285894844499</v>
      </c>
      <c r="AI163" s="26">
        <f t="shared" si="26"/>
        <v>80.476198058065123</v>
      </c>
      <c r="AJ163" s="26">
        <f t="shared" si="27"/>
        <v>80.476198058065123</v>
      </c>
    </row>
    <row r="164" spans="1:36" x14ac:dyDescent="0.25">
      <c r="A164" s="26" t="s">
        <v>417</v>
      </c>
      <c r="C164" s="26">
        <v>50</v>
      </c>
      <c r="D164" s="26">
        <f t="shared" si="19"/>
        <v>53.764999999999993</v>
      </c>
      <c r="E164" s="26">
        <f t="shared" si="20"/>
        <v>1.4307720651536059E-3</v>
      </c>
      <c r="F164" s="26">
        <f t="shared" si="21"/>
        <v>72.897705050456437</v>
      </c>
      <c r="G164" s="26">
        <f t="shared" si="22"/>
        <v>49.384270705205957</v>
      </c>
      <c r="H164" s="25">
        <v>737234.98315972218</v>
      </c>
      <c r="I164" s="25">
        <v>82.100555554032326</v>
      </c>
      <c r="J164" s="24">
        <v>3949.0168324199999</v>
      </c>
      <c r="K164" s="24">
        <v>0</v>
      </c>
      <c r="L164" s="23">
        <v>21.647528000999998</v>
      </c>
      <c r="M164" s="23">
        <v>81.538670201999992</v>
      </c>
      <c r="N164" s="23">
        <v>194.25761714699999</v>
      </c>
      <c r="O164" s="23">
        <v>73.138109711333328</v>
      </c>
      <c r="P164" s="23">
        <v>28.216279330799999</v>
      </c>
      <c r="Q164" s="23">
        <v>59.28933318</v>
      </c>
      <c r="R164" s="23">
        <v>636.69048187800001</v>
      </c>
      <c r="S164" s="23">
        <v>769.02120778999995</v>
      </c>
      <c r="T164" s="23">
        <v>998.31904764900003</v>
      </c>
      <c r="U164" s="23">
        <v>52.568780510399996</v>
      </c>
      <c r="V164" s="23">
        <v>391.29552158399997</v>
      </c>
      <c r="W164" s="23">
        <v>102.96783085285713</v>
      </c>
      <c r="X164" s="23">
        <v>50.461627755000002</v>
      </c>
      <c r="Y164" s="23">
        <v>44.665778043333333</v>
      </c>
      <c r="Z164" s="23">
        <v>132.41628524519999</v>
      </c>
      <c r="AA164" s="23">
        <v>0</v>
      </c>
      <c r="AB164" s="23">
        <v>2.5321730444999999</v>
      </c>
      <c r="AC164" s="23">
        <v>4.5882561064999994</v>
      </c>
      <c r="AD164" s="23">
        <v>0</v>
      </c>
      <c r="AF164" s="26">
        <f t="shared" si="23"/>
        <v>16319.758489649999</v>
      </c>
      <c r="AG164" s="26">
        <f t="shared" si="24"/>
        <v>3949.0168324199999</v>
      </c>
      <c r="AH164" s="26">
        <f t="shared" si="25"/>
        <v>20268.77532207</v>
      </c>
      <c r="AI164" s="26">
        <f t="shared" si="26"/>
        <v>80.516746721643088</v>
      </c>
      <c r="AJ164" s="26">
        <f t="shared" si="27"/>
        <v>80.516746721643088</v>
      </c>
    </row>
    <row r="165" spans="1:36" x14ac:dyDescent="0.25">
      <c r="A165" s="26" t="s">
        <v>418</v>
      </c>
      <c r="C165" s="26">
        <v>50</v>
      </c>
      <c r="D165" s="26">
        <f t="shared" si="19"/>
        <v>53.764999999999993</v>
      </c>
      <c r="E165" s="26">
        <f t="shared" si="20"/>
        <v>1.4307720651536059E-3</v>
      </c>
      <c r="F165" s="26">
        <f t="shared" si="21"/>
        <v>72.897705050456437</v>
      </c>
      <c r="G165" s="26">
        <f t="shared" si="22"/>
        <v>49.384270705205957</v>
      </c>
      <c r="H165" s="25">
        <v>737235.00590277778</v>
      </c>
      <c r="I165" s="25">
        <v>82.64638888835907</v>
      </c>
      <c r="J165" s="24">
        <v>3939.2858269049998</v>
      </c>
      <c r="K165" s="24">
        <v>0</v>
      </c>
      <c r="L165" s="23">
        <v>21.678811120999999</v>
      </c>
      <c r="M165" s="23">
        <v>81.110314908857134</v>
      </c>
      <c r="N165" s="23">
        <v>194.40689628525001</v>
      </c>
      <c r="O165" s="23">
        <v>73.125335770666666</v>
      </c>
      <c r="P165" s="23">
        <v>28.106240956200001</v>
      </c>
      <c r="Q165" s="23">
        <v>59.28933318</v>
      </c>
      <c r="R165" s="23">
        <v>639.61740879299998</v>
      </c>
      <c r="S165" s="23">
        <v>768.51989579199994</v>
      </c>
      <c r="T165" s="23">
        <v>1000.101012372</v>
      </c>
      <c r="U165" s="23">
        <v>52.786980272400001</v>
      </c>
      <c r="V165" s="23">
        <v>392.43227195699995</v>
      </c>
      <c r="W165" s="23">
        <v>103.38914744399999</v>
      </c>
      <c r="X165" s="23">
        <v>50.986890891750001</v>
      </c>
      <c r="Y165" s="23">
        <v>44.725998049333334</v>
      </c>
      <c r="Z165" s="23">
        <v>131.46535660499998</v>
      </c>
      <c r="AA165" s="23">
        <v>0</v>
      </c>
      <c r="AB165" s="23">
        <v>3.2659577280000001</v>
      </c>
      <c r="AC165" s="23">
        <v>4.5411359070000001</v>
      </c>
      <c r="AD165" s="23">
        <v>0</v>
      </c>
      <c r="AF165" s="26">
        <f t="shared" si="23"/>
        <v>16343.305294073998</v>
      </c>
      <c r="AG165" s="26">
        <f t="shared" si="24"/>
        <v>3939.2858269049998</v>
      </c>
      <c r="AH165" s="26">
        <f t="shared" si="25"/>
        <v>20282.591120978999</v>
      </c>
      <c r="AI165" s="26">
        <f t="shared" si="26"/>
        <v>80.577995171285295</v>
      </c>
      <c r="AJ165" s="26">
        <f t="shared" si="27"/>
        <v>80.577995171285295</v>
      </c>
    </row>
    <row r="166" spans="1:36" x14ac:dyDescent="0.25">
      <c r="A166" s="26" t="s">
        <v>419</v>
      </c>
      <c r="C166" s="26">
        <v>50</v>
      </c>
      <c r="D166" s="26">
        <f t="shared" si="19"/>
        <v>53.764999999999993</v>
      </c>
      <c r="E166" s="26">
        <f t="shared" si="20"/>
        <v>1.4307720651536059E-3</v>
      </c>
      <c r="F166" s="26">
        <f t="shared" si="21"/>
        <v>72.897705050456437</v>
      </c>
      <c r="G166" s="26">
        <f t="shared" si="22"/>
        <v>49.384270705205957</v>
      </c>
      <c r="H166" s="25">
        <v>737235.02865740738</v>
      </c>
      <c r="I166" s="25">
        <v>83.192499998956919</v>
      </c>
      <c r="J166" s="24">
        <v>3941.8549531349995</v>
      </c>
      <c r="K166" s="24">
        <v>0</v>
      </c>
      <c r="L166" s="23">
        <v>21.449271228000001</v>
      </c>
      <c r="M166" s="23">
        <v>80.602187659714275</v>
      </c>
      <c r="N166" s="23">
        <v>191.59493483624999</v>
      </c>
      <c r="O166" s="23">
        <v>71.776772605999994</v>
      </c>
      <c r="P166" s="23">
        <v>28.532551674</v>
      </c>
      <c r="Q166" s="23">
        <v>59.385528774000001</v>
      </c>
      <c r="R166" s="23">
        <v>634.18822331700005</v>
      </c>
      <c r="S166" s="23">
        <v>764.23410835199991</v>
      </c>
      <c r="T166" s="23">
        <v>993.78553700249995</v>
      </c>
      <c r="U166" s="23">
        <v>52.3510499952</v>
      </c>
      <c r="V166" s="23">
        <v>389.77633506899997</v>
      </c>
      <c r="W166" s="23">
        <v>102.30485215971427</v>
      </c>
      <c r="X166" s="23">
        <v>51.720382295999997</v>
      </c>
      <c r="Y166" s="23">
        <v>44.125362145333334</v>
      </c>
      <c r="Z166" s="23">
        <v>130.54211352600001</v>
      </c>
      <c r="AA166" s="23">
        <v>0</v>
      </c>
      <c r="AB166" s="23">
        <v>2.5877005824999997</v>
      </c>
      <c r="AC166" s="23">
        <v>4.5790666899999994</v>
      </c>
      <c r="AD166" s="23">
        <v>0</v>
      </c>
      <c r="AF166" s="26">
        <f t="shared" si="23"/>
        <v>16216.505423777999</v>
      </c>
      <c r="AG166" s="26">
        <f t="shared" si="24"/>
        <v>3941.8549531349995</v>
      </c>
      <c r="AH166" s="26">
        <f t="shared" si="25"/>
        <v>20158.360376912999</v>
      </c>
      <c r="AI166" s="26">
        <f t="shared" si="26"/>
        <v>80.445557677153474</v>
      </c>
      <c r="AJ166" s="26">
        <f t="shared" si="27"/>
        <v>80.445557677153474</v>
      </c>
    </row>
    <row r="167" spans="1:36" x14ac:dyDescent="0.25">
      <c r="A167" s="26" t="s">
        <v>420</v>
      </c>
      <c r="C167" s="26">
        <v>50</v>
      </c>
      <c r="D167" s="26">
        <f t="shared" si="19"/>
        <v>53.764999999999993</v>
      </c>
      <c r="E167" s="26">
        <f t="shared" si="20"/>
        <v>1.4307720651536059E-3</v>
      </c>
      <c r="F167" s="26">
        <f t="shared" si="21"/>
        <v>72.897705050456437</v>
      </c>
      <c r="G167" s="26">
        <f t="shared" si="22"/>
        <v>49.384270705205957</v>
      </c>
      <c r="H167" s="25">
        <v>737235.0514699074</v>
      </c>
      <c r="I167" s="25">
        <v>83.739999999292195</v>
      </c>
      <c r="J167" s="24">
        <v>3965.8012038974998</v>
      </c>
      <c r="K167" s="24">
        <v>0</v>
      </c>
      <c r="L167" s="23">
        <v>21.774615676</v>
      </c>
      <c r="M167" s="23">
        <v>82.44766828885713</v>
      </c>
      <c r="N167" s="23">
        <v>197.15257662375001</v>
      </c>
      <c r="O167" s="23">
        <v>74.657165880000008</v>
      </c>
      <c r="P167" s="23">
        <v>28.000425802799999</v>
      </c>
      <c r="Q167" s="23">
        <v>60.119900016000003</v>
      </c>
      <c r="R167" s="23">
        <v>640.80343008</v>
      </c>
      <c r="S167" s="23">
        <v>775.78149002199996</v>
      </c>
      <c r="T167" s="23">
        <v>1005.5178801195</v>
      </c>
      <c r="U167" s="23">
        <v>53.159092984799997</v>
      </c>
      <c r="V167" s="23">
        <v>393.790741443</v>
      </c>
      <c r="W167" s="23">
        <v>103.63181507485713</v>
      </c>
      <c r="X167" s="23">
        <v>52.751552138999998</v>
      </c>
      <c r="Y167" s="23">
        <v>45.34436105466667</v>
      </c>
      <c r="Z167" s="23">
        <v>134.07131870879999</v>
      </c>
      <c r="AA167" s="23">
        <v>0</v>
      </c>
      <c r="AB167" s="23">
        <v>2.4742992724999997</v>
      </c>
      <c r="AC167" s="23">
        <v>4.5780890925</v>
      </c>
      <c r="AD167" s="23">
        <v>0</v>
      </c>
      <c r="AF167" s="26">
        <f t="shared" si="23"/>
        <v>16482.542550803999</v>
      </c>
      <c r="AG167" s="26">
        <f t="shared" si="24"/>
        <v>3965.8012038974998</v>
      </c>
      <c r="AH167" s="26">
        <f t="shared" si="25"/>
        <v>20448.343754701498</v>
      </c>
      <c r="AI167" s="26">
        <f t="shared" si="26"/>
        <v>80.605758336854649</v>
      </c>
      <c r="AJ167" s="26">
        <f t="shared" si="27"/>
        <v>80.605758336854649</v>
      </c>
    </row>
    <row r="168" spans="1:36" x14ac:dyDescent="0.25">
      <c r="A168" s="26" t="s">
        <v>421</v>
      </c>
      <c r="C168" s="26">
        <v>50</v>
      </c>
      <c r="D168" s="26">
        <f t="shared" si="19"/>
        <v>53.764999999999993</v>
      </c>
      <c r="E168" s="26">
        <f t="shared" si="20"/>
        <v>1.4307720651536059E-3</v>
      </c>
      <c r="F168" s="26">
        <f t="shared" si="21"/>
        <v>72.897705050456437</v>
      </c>
      <c r="G168" s="26">
        <f t="shared" si="22"/>
        <v>49.384270705205957</v>
      </c>
      <c r="H168" s="25">
        <v>737235.07422453701</v>
      </c>
      <c r="I168" s="25">
        <v>84.286111109890044</v>
      </c>
      <c r="J168" s="24">
        <v>3898.7311722149998</v>
      </c>
      <c r="K168" s="24">
        <v>0</v>
      </c>
      <c r="L168" s="23">
        <v>21.278387185</v>
      </c>
      <c r="M168" s="23">
        <v>80.354492384571429</v>
      </c>
      <c r="N168" s="23">
        <v>190.02589084875001</v>
      </c>
      <c r="O168" s="23">
        <v>71.393815078666663</v>
      </c>
      <c r="P168" s="23">
        <v>28.453014341399999</v>
      </c>
      <c r="Q168" s="23">
        <v>59.258832138000002</v>
      </c>
      <c r="R168" s="23">
        <v>624.20734388100004</v>
      </c>
      <c r="S168" s="23">
        <v>757.84140277999995</v>
      </c>
      <c r="T168" s="23">
        <v>980.45599508999999</v>
      </c>
      <c r="U168" s="23">
        <v>51.5899316856</v>
      </c>
      <c r="V168" s="23">
        <v>383.65422848499998</v>
      </c>
      <c r="W168" s="23">
        <v>100.53746760514285</v>
      </c>
      <c r="X168" s="23">
        <v>49.409635085250002</v>
      </c>
      <c r="Y168" s="23">
        <v>43.849288611333336</v>
      </c>
      <c r="Z168" s="23">
        <v>129.37931995560001</v>
      </c>
      <c r="AA168" s="23">
        <v>0</v>
      </c>
      <c r="AB168" s="23">
        <v>2.578120127</v>
      </c>
      <c r="AC168" s="23">
        <v>4.6783905959999998</v>
      </c>
      <c r="AD168" s="23">
        <v>0</v>
      </c>
      <c r="AF168" s="26">
        <f t="shared" si="23"/>
        <v>16018.743706151998</v>
      </c>
      <c r="AG168" s="26">
        <f t="shared" si="24"/>
        <v>3898.7311722149998</v>
      </c>
      <c r="AH168" s="26">
        <f t="shared" si="25"/>
        <v>19917.474878366997</v>
      </c>
      <c r="AI168" s="26">
        <f t="shared" si="26"/>
        <v>80.425575048925822</v>
      </c>
      <c r="AJ168" s="26">
        <f t="shared" si="27"/>
        <v>80.425575048925822</v>
      </c>
    </row>
    <row r="169" spans="1:36" x14ac:dyDescent="0.25">
      <c r="A169" s="26" t="s">
        <v>422</v>
      </c>
      <c r="C169" s="26">
        <v>50</v>
      </c>
      <c r="D169" s="26">
        <f t="shared" si="19"/>
        <v>53.764999999999993</v>
      </c>
      <c r="E169" s="26">
        <f t="shared" si="20"/>
        <v>1.4307720651536059E-3</v>
      </c>
      <c r="F169" s="26">
        <f t="shared" si="21"/>
        <v>72.897705050456437</v>
      </c>
      <c r="G169" s="26">
        <f t="shared" si="22"/>
        <v>49.384270705205957</v>
      </c>
      <c r="H169" s="25">
        <v>737235.09697916661</v>
      </c>
      <c r="I169" s="25">
        <v>84.832222220487893</v>
      </c>
      <c r="J169" s="24">
        <v>3943.4415938774996</v>
      </c>
      <c r="K169" s="24">
        <v>0</v>
      </c>
      <c r="L169" s="23">
        <v>21.170460420999998</v>
      </c>
      <c r="M169" s="23">
        <v>79.543700949428569</v>
      </c>
      <c r="N169" s="23">
        <v>187.72834120425</v>
      </c>
      <c r="O169" s="23">
        <v>70.026482041999998</v>
      </c>
      <c r="P169" s="23">
        <v>27.927223301999998</v>
      </c>
      <c r="Q169" s="23">
        <v>59.439492156</v>
      </c>
      <c r="R169" s="23">
        <v>629.84182483200004</v>
      </c>
      <c r="S169" s="23">
        <v>755.37238253399994</v>
      </c>
      <c r="T169" s="23">
        <v>986.80373117700003</v>
      </c>
      <c r="U169" s="23">
        <v>51.814231655999997</v>
      </c>
      <c r="V169" s="23">
        <v>387.36206028300001</v>
      </c>
      <c r="W169" s="23">
        <v>101.90264061685714</v>
      </c>
      <c r="X169" s="23">
        <v>49.458612719999998</v>
      </c>
      <c r="Y169" s="23">
        <v>43.373263802000004</v>
      </c>
      <c r="Z169" s="23">
        <v>126.74238756299999</v>
      </c>
      <c r="AA169" s="23">
        <v>0</v>
      </c>
      <c r="AB169" s="23">
        <v>2.538234149</v>
      </c>
      <c r="AC169" s="23">
        <v>4.6322479940000001</v>
      </c>
      <c r="AD169" s="23">
        <v>0</v>
      </c>
      <c r="AF169" s="26">
        <f t="shared" si="23"/>
        <v>16008.094150026001</v>
      </c>
      <c r="AG169" s="26">
        <f t="shared" si="24"/>
        <v>3943.4415938774996</v>
      </c>
      <c r="AH169" s="26">
        <f t="shared" si="25"/>
        <v>19951.5357439035</v>
      </c>
      <c r="AI169" s="26">
        <f t="shared" si="26"/>
        <v>80.234896979885477</v>
      </c>
      <c r="AJ169" s="26">
        <f t="shared" si="27"/>
        <v>80.234896979885477</v>
      </c>
    </row>
    <row r="170" spans="1:36" x14ac:dyDescent="0.25">
      <c r="A170" s="26" t="s">
        <v>423</v>
      </c>
      <c r="C170" s="26">
        <v>50</v>
      </c>
      <c r="D170" s="26">
        <f t="shared" si="19"/>
        <v>53.764999999999993</v>
      </c>
      <c r="E170" s="26">
        <f t="shared" si="20"/>
        <v>1.4307720651536059E-3</v>
      </c>
      <c r="F170" s="26">
        <f t="shared" si="21"/>
        <v>72.897705050456437</v>
      </c>
      <c r="G170" s="26">
        <f t="shared" si="22"/>
        <v>49.384270705205957</v>
      </c>
      <c r="H170" s="25">
        <v>737235.11978009262</v>
      </c>
      <c r="I170" s="25">
        <v>85.379444444552064</v>
      </c>
      <c r="J170" s="24">
        <v>3953.1315402974997</v>
      </c>
      <c r="K170" s="24">
        <v>0</v>
      </c>
      <c r="L170" s="23">
        <v>21.790257235999999</v>
      </c>
      <c r="M170" s="23">
        <v>82.365550098857142</v>
      </c>
      <c r="N170" s="23">
        <v>196.065390444</v>
      </c>
      <c r="O170" s="23">
        <v>74.467642311333336</v>
      </c>
      <c r="P170" s="23">
        <v>28.0748014206</v>
      </c>
      <c r="Q170" s="23">
        <v>60.558645773999999</v>
      </c>
      <c r="R170" s="23">
        <v>637.43893052399994</v>
      </c>
      <c r="S170" s="23">
        <v>775.72596248399998</v>
      </c>
      <c r="T170" s="23">
        <v>1002.0090871725</v>
      </c>
      <c r="U170" s="23">
        <v>52.809973365600001</v>
      </c>
      <c r="V170" s="23">
        <v>391.78236513899998</v>
      </c>
      <c r="W170" s="23">
        <v>103.07307620657141</v>
      </c>
      <c r="X170" s="23">
        <v>52.480562112000001</v>
      </c>
      <c r="Y170" s="23">
        <v>45.110780425333331</v>
      </c>
      <c r="Z170" s="23">
        <v>133.83810304919999</v>
      </c>
      <c r="AA170" s="23">
        <v>0</v>
      </c>
      <c r="AB170" s="23">
        <v>2.4588532320000001</v>
      </c>
      <c r="AC170" s="23">
        <v>4.6938366364999995</v>
      </c>
      <c r="AD170" s="23">
        <v>0</v>
      </c>
      <c r="AF170" s="26">
        <f t="shared" si="23"/>
        <v>16427.415436740001</v>
      </c>
      <c r="AG170" s="26">
        <f t="shared" si="24"/>
        <v>3953.1315402974997</v>
      </c>
      <c r="AH170" s="26">
        <f t="shared" si="25"/>
        <v>20380.546977037498</v>
      </c>
      <c r="AI170" s="26">
        <f t="shared" si="26"/>
        <v>80.603408020641226</v>
      </c>
      <c r="AJ170" s="26">
        <f t="shared" si="27"/>
        <v>80.603408020641226</v>
      </c>
    </row>
    <row r="171" spans="1:36" x14ac:dyDescent="0.25">
      <c r="A171" s="26" t="s">
        <v>424</v>
      </c>
      <c r="C171" s="26">
        <v>50</v>
      </c>
      <c r="D171" s="26">
        <f t="shared" si="19"/>
        <v>53.764999999999993</v>
      </c>
      <c r="E171" s="26">
        <f t="shared" si="20"/>
        <v>1.4307720651536059E-3</v>
      </c>
      <c r="F171" s="26">
        <f t="shared" si="21"/>
        <v>72.897705050456437</v>
      </c>
      <c r="G171" s="26">
        <f t="shared" si="22"/>
        <v>49.384270705205957</v>
      </c>
      <c r="H171" s="25">
        <v>737235.14262731478</v>
      </c>
      <c r="I171" s="25">
        <v>85.927777776494622</v>
      </c>
      <c r="J171" s="24">
        <v>3955.8619701149996</v>
      </c>
      <c r="K171" s="24">
        <v>0</v>
      </c>
      <c r="L171" s="23">
        <v>21.812937498</v>
      </c>
      <c r="M171" s="23">
        <v>82.351472694857137</v>
      </c>
      <c r="N171" s="23">
        <v>195.48880343849999</v>
      </c>
      <c r="O171" s="23">
        <v>73.965287542666672</v>
      </c>
      <c r="P171" s="23">
        <v>28.830758015400001</v>
      </c>
      <c r="Q171" s="23">
        <v>60.774499302000002</v>
      </c>
      <c r="R171" s="23">
        <v>635.68042814099999</v>
      </c>
      <c r="S171" s="23">
        <v>776.28905864399997</v>
      </c>
      <c r="T171" s="23">
        <v>1000.7432939294999</v>
      </c>
      <c r="U171" s="23">
        <v>52.784164791599999</v>
      </c>
      <c r="V171" s="23">
        <v>391.18915897599999</v>
      </c>
      <c r="W171" s="23">
        <v>102.90515288742857</v>
      </c>
      <c r="X171" s="23">
        <v>52.335095604000003</v>
      </c>
      <c r="Y171" s="23">
        <v>45.072458603333331</v>
      </c>
      <c r="Z171" s="23">
        <v>133.50071460000001</v>
      </c>
      <c r="AA171" s="23">
        <v>0</v>
      </c>
      <c r="AB171" s="23">
        <v>2.566388957</v>
      </c>
      <c r="AC171" s="23">
        <v>4.5894292234999998</v>
      </c>
      <c r="AD171" s="23">
        <v>0</v>
      </c>
      <c r="AF171" s="26">
        <f t="shared" si="23"/>
        <v>16410.747790403999</v>
      </c>
      <c r="AG171" s="26">
        <f t="shared" si="24"/>
        <v>3955.8619701149996</v>
      </c>
      <c r="AH171" s="26">
        <f t="shared" si="25"/>
        <v>20366.609760518997</v>
      </c>
      <c r="AI171" s="26">
        <f t="shared" si="26"/>
        <v>80.576728200569249</v>
      </c>
      <c r="AJ171" s="26">
        <f t="shared" si="27"/>
        <v>80.576728200569249</v>
      </c>
    </row>
    <row r="172" spans="1:36" x14ac:dyDescent="0.25">
      <c r="A172" s="26" t="s">
        <v>425</v>
      </c>
      <c r="C172" s="26">
        <v>50</v>
      </c>
      <c r="D172" s="26">
        <f t="shared" si="19"/>
        <v>53.764999999999993</v>
      </c>
      <c r="E172" s="26">
        <f t="shared" si="20"/>
        <v>1.4307720651536059E-3</v>
      </c>
      <c r="F172" s="26">
        <f t="shared" si="21"/>
        <v>72.897705050456437</v>
      </c>
      <c r="G172" s="26">
        <f t="shared" si="22"/>
        <v>49.384270705205957</v>
      </c>
      <c r="H172" s="25">
        <v>737235.16545138892</v>
      </c>
      <c r="I172" s="25">
        <v>86.475555555894971</v>
      </c>
      <c r="J172" s="24">
        <v>3934.6637459249996</v>
      </c>
      <c r="K172" s="24">
        <v>0</v>
      </c>
      <c r="L172" s="23">
        <v>21.700318266</v>
      </c>
      <c r="M172" s="23">
        <v>82.033390399714278</v>
      </c>
      <c r="N172" s="23">
        <v>193.84643963849999</v>
      </c>
      <c r="O172" s="23">
        <v>73.021840781999998</v>
      </c>
      <c r="P172" s="23">
        <v>29.134595318399999</v>
      </c>
      <c r="Q172" s="23">
        <v>60.582108114</v>
      </c>
      <c r="R172" s="23">
        <v>630.33101462100001</v>
      </c>
      <c r="S172" s="23">
        <v>771.73580052799991</v>
      </c>
      <c r="T172" s="23">
        <v>993.32743481399996</v>
      </c>
      <c r="U172" s="23">
        <v>52.2820707156</v>
      </c>
      <c r="V172" s="23">
        <v>388.23837868199996</v>
      </c>
      <c r="W172" s="23">
        <v>101.81884654542857</v>
      </c>
      <c r="X172" s="23">
        <v>51.679909759499999</v>
      </c>
      <c r="Y172" s="23">
        <v>44.669167047999998</v>
      </c>
      <c r="Z172" s="23">
        <v>132.05308822199999</v>
      </c>
      <c r="AA172" s="23">
        <v>0</v>
      </c>
      <c r="AB172" s="23">
        <v>3.3922633250000001</v>
      </c>
      <c r="AC172" s="23">
        <v>4.7012663774999996</v>
      </c>
      <c r="AD172" s="23">
        <v>0</v>
      </c>
      <c r="AF172" s="26">
        <f t="shared" si="23"/>
        <v>16293.783333035999</v>
      </c>
      <c r="AG172" s="26">
        <f t="shared" si="24"/>
        <v>3934.6637459249996</v>
      </c>
      <c r="AH172" s="26">
        <f t="shared" si="25"/>
        <v>20228.447078960999</v>
      </c>
      <c r="AI172" s="26">
        <f t="shared" si="26"/>
        <v>80.548859086581459</v>
      </c>
      <c r="AJ172" s="26">
        <f t="shared" si="27"/>
        <v>80.548859086581459</v>
      </c>
    </row>
    <row r="173" spans="1:36" x14ac:dyDescent="0.25">
      <c r="A173" s="26" t="s">
        <v>426</v>
      </c>
      <c r="C173" s="26">
        <v>50</v>
      </c>
      <c r="D173" s="26">
        <f t="shared" si="19"/>
        <v>53.764999999999993</v>
      </c>
      <c r="E173" s="26">
        <f t="shared" si="20"/>
        <v>1.4307720651536059E-3</v>
      </c>
      <c r="F173" s="26">
        <f t="shared" si="21"/>
        <v>72.897705050456437</v>
      </c>
      <c r="G173" s="26">
        <f t="shared" si="22"/>
        <v>49.384270705205957</v>
      </c>
      <c r="H173" s="25">
        <v>737235.18829861109</v>
      </c>
      <c r="I173" s="25">
        <v>87.023888887837529</v>
      </c>
      <c r="J173" s="24">
        <v>3958.4574914774998</v>
      </c>
      <c r="K173" s="24">
        <v>0</v>
      </c>
      <c r="L173" s="23">
        <v>21.795340743000001</v>
      </c>
      <c r="M173" s="23">
        <v>82.265332389428565</v>
      </c>
      <c r="N173" s="23">
        <v>195.17587447874999</v>
      </c>
      <c r="O173" s="23">
        <v>73.624562227333328</v>
      </c>
      <c r="P173" s="23">
        <v>27.286232173199998</v>
      </c>
      <c r="Q173" s="23">
        <v>61.084202189999999</v>
      </c>
      <c r="R173" s="23">
        <v>634.85338065600001</v>
      </c>
      <c r="S173" s="23">
        <v>773.98505685599991</v>
      </c>
      <c r="T173" s="23">
        <v>999.38599756049996</v>
      </c>
      <c r="U173" s="23">
        <v>52.623213139199997</v>
      </c>
      <c r="V173" s="23">
        <v>390.48685293199998</v>
      </c>
      <c r="W173" s="23">
        <v>102.8216939922857</v>
      </c>
      <c r="X173" s="23">
        <v>50.708862162750002</v>
      </c>
      <c r="Y173" s="23">
        <v>44.961403527333331</v>
      </c>
      <c r="Z173" s="23">
        <v>131.81705708159998</v>
      </c>
      <c r="AA173" s="23">
        <v>0</v>
      </c>
      <c r="AB173" s="23">
        <v>2.4475131009999997</v>
      </c>
      <c r="AC173" s="23">
        <v>4.6719384525000001</v>
      </c>
      <c r="AD173" s="23">
        <v>0</v>
      </c>
      <c r="AF173" s="26">
        <f t="shared" si="23"/>
        <v>16337.463171413998</v>
      </c>
      <c r="AG173" s="26">
        <f t="shared" si="24"/>
        <v>3958.4574914774998</v>
      </c>
      <c r="AH173" s="26">
        <f t="shared" si="25"/>
        <v>20295.920662891498</v>
      </c>
      <c r="AI173" s="26">
        <f t="shared" si="26"/>
        <v>80.496290081015971</v>
      </c>
      <c r="AJ173" s="26">
        <f t="shared" si="27"/>
        <v>80.496290081015971</v>
      </c>
    </row>
    <row r="174" spans="1:36" x14ac:dyDescent="0.25">
      <c r="A174" s="26" t="s">
        <v>427</v>
      </c>
      <c r="C174" s="26">
        <v>50</v>
      </c>
      <c r="D174" s="26">
        <f t="shared" si="19"/>
        <v>53.764999999999993</v>
      </c>
      <c r="E174" s="26">
        <f t="shared" si="20"/>
        <v>1.4307720651536059E-3</v>
      </c>
      <c r="F174" s="26">
        <f t="shared" si="21"/>
        <v>72.897705050456437</v>
      </c>
      <c r="G174" s="26">
        <f t="shared" si="22"/>
        <v>49.384270705205957</v>
      </c>
      <c r="H174" s="25">
        <v>737235.21109953709</v>
      </c>
      <c r="I174" s="25">
        <v>87.5711111119017</v>
      </c>
      <c r="J174" s="24">
        <v>3941.1158894249998</v>
      </c>
      <c r="K174" s="24">
        <v>0</v>
      </c>
      <c r="L174" s="23">
        <v>21.560717343</v>
      </c>
      <c r="M174" s="23">
        <v>80.75770945628571</v>
      </c>
      <c r="N174" s="23">
        <v>190.6602538665</v>
      </c>
      <c r="O174" s="23">
        <v>71.808055726000006</v>
      </c>
      <c r="P174" s="23">
        <v>28.230825981599999</v>
      </c>
      <c r="Q174" s="23">
        <v>60.748690728</v>
      </c>
      <c r="R174" s="23">
        <v>631.82908502999999</v>
      </c>
      <c r="S174" s="23">
        <v>764.99976271399998</v>
      </c>
      <c r="T174" s="23">
        <v>991.8686638245</v>
      </c>
      <c r="U174" s="23">
        <v>52.244061724799998</v>
      </c>
      <c r="V174" s="23">
        <v>388.70645236499996</v>
      </c>
      <c r="W174" s="23">
        <v>102.51936498257142</v>
      </c>
      <c r="X174" s="23">
        <v>51.690761091749998</v>
      </c>
      <c r="Y174" s="23">
        <v>44.022388542000002</v>
      </c>
      <c r="Z174" s="23">
        <v>129.52408259340001</v>
      </c>
      <c r="AA174" s="23">
        <v>0</v>
      </c>
      <c r="AB174" s="23">
        <v>2.5122300554999999</v>
      </c>
      <c r="AC174" s="23">
        <v>4.6897307269999997</v>
      </c>
      <c r="AD174" s="23">
        <v>0</v>
      </c>
      <c r="AF174" s="26">
        <f t="shared" si="23"/>
        <v>16181.621616665998</v>
      </c>
      <c r="AG174" s="26">
        <f t="shared" si="24"/>
        <v>3941.1158894249998</v>
      </c>
      <c r="AH174" s="26">
        <f t="shared" si="25"/>
        <v>20122.737506090998</v>
      </c>
      <c r="AI174" s="26">
        <f t="shared" si="26"/>
        <v>80.414613626838531</v>
      </c>
      <c r="AJ174" s="26">
        <f t="shared" si="27"/>
        <v>80.414613626838531</v>
      </c>
    </row>
    <row r="175" spans="1:36" x14ac:dyDescent="0.25">
      <c r="A175" s="26" t="s">
        <v>428</v>
      </c>
      <c r="C175" s="26">
        <v>50</v>
      </c>
      <c r="D175" s="26">
        <f t="shared" si="19"/>
        <v>53.764999999999993</v>
      </c>
      <c r="E175" s="26">
        <f t="shared" si="20"/>
        <v>1.4307720651536059E-3</v>
      </c>
      <c r="F175" s="26">
        <f t="shared" si="21"/>
        <v>72.897705050456437</v>
      </c>
      <c r="G175" s="26">
        <f t="shared" si="22"/>
        <v>49.384270705205957</v>
      </c>
      <c r="H175" s="25">
        <v>737235.23392361111</v>
      </c>
      <c r="I175" s="25">
        <v>88.118888888508081</v>
      </c>
      <c r="J175" s="24">
        <v>3943.7729994299998</v>
      </c>
      <c r="K175" s="24">
        <v>0</v>
      </c>
      <c r="L175" s="23">
        <v>21.768359051999997</v>
      </c>
      <c r="M175" s="23">
        <v>81.996856184571428</v>
      </c>
      <c r="N175" s="23">
        <v>194.93773172774999</v>
      </c>
      <c r="O175" s="23">
        <v>74.075039155333329</v>
      </c>
      <c r="P175" s="23">
        <v>28.167946910399998</v>
      </c>
      <c r="Q175" s="23">
        <v>60.873041129999997</v>
      </c>
      <c r="R175" s="23">
        <v>634.51904231100002</v>
      </c>
      <c r="S175" s="23">
        <v>773.36565107999991</v>
      </c>
      <c r="T175" s="23">
        <v>998.58358553250002</v>
      </c>
      <c r="U175" s="23">
        <v>52.610074228800002</v>
      </c>
      <c r="V175" s="23">
        <v>390.78638880599999</v>
      </c>
      <c r="W175" s="23">
        <v>102.99866707114285</v>
      </c>
      <c r="X175" s="23">
        <v>50.605921146</v>
      </c>
      <c r="Y175" s="23">
        <v>44.910307764666669</v>
      </c>
      <c r="Z175" s="23">
        <v>133.17576119099999</v>
      </c>
      <c r="AA175" s="23">
        <v>0</v>
      </c>
      <c r="AB175" s="23">
        <v>2.4928736250000001</v>
      </c>
      <c r="AC175" s="23">
        <v>4.5389851925000002</v>
      </c>
      <c r="AD175" s="23">
        <v>0</v>
      </c>
      <c r="AF175" s="26">
        <f t="shared" si="23"/>
        <v>16356.258851987999</v>
      </c>
      <c r="AG175" s="26">
        <f t="shared" si="24"/>
        <v>3943.7729994299998</v>
      </c>
      <c r="AH175" s="26">
        <f t="shared" si="25"/>
        <v>20300.031851418</v>
      </c>
      <c r="AI175" s="26">
        <f t="shared" si="26"/>
        <v>80.572577283150821</v>
      </c>
      <c r="AJ175" s="26">
        <f t="shared" si="27"/>
        <v>80.572577283150821</v>
      </c>
    </row>
    <row r="176" spans="1:36" x14ac:dyDescent="0.25">
      <c r="A176" s="26" t="s">
        <v>429</v>
      </c>
      <c r="C176" s="26">
        <v>50</v>
      </c>
      <c r="D176" s="26">
        <f t="shared" si="19"/>
        <v>53.764999999999993</v>
      </c>
      <c r="E176" s="26">
        <f t="shared" si="20"/>
        <v>1.4307720651536059E-3</v>
      </c>
      <c r="F176" s="26">
        <f t="shared" si="21"/>
        <v>72.897705050456437</v>
      </c>
      <c r="G176" s="26">
        <f t="shared" si="22"/>
        <v>49.384270705205957</v>
      </c>
      <c r="H176" s="25">
        <v>737235.25674768514</v>
      </c>
      <c r="I176" s="25">
        <v>88.666666665114462</v>
      </c>
      <c r="J176" s="24">
        <v>3887.7038724149998</v>
      </c>
      <c r="K176" s="24">
        <v>0</v>
      </c>
      <c r="L176" s="23">
        <v>21.231462505</v>
      </c>
      <c r="M176" s="23">
        <v>80.548224277714283</v>
      </c>
      <c r="N176" s="23">
        <v>188.34100155749999</v>
      </c>
      <c r="O176" s="23">
        <v>70.547606682666668</v>
      </c>
      <c r="P176" s="23">
        <v>27.736005231</v>
      </c>
      <c r="Q176" s="23">
        <v>60.490604988000001</v>
      </c>
      <c r="R176" s="23">
        <v>618.21740847900003</v>
      </c>
      <c r="S176" s="23">
        <v>758.29657217599993</v>
      </c>
      <c r="T176" s="23">
        <v>974.48306988449997</v>
      </c>
      <c r="U176" s="23">
        <v>51.164324837999999</v>
      </c>
      <c r="V176" s="23">
        <v>380.03672669599996</v>
      </c>
      <c r="W176" s="23">
        <v>99.721983701999989</v>
      </c>
      <c r="X176" s="23">
        <v>48.861496166999999</v>
      </c>
      <c r="Y176" s="23">
        <v>43.493964506666664</v>
      </c>
      <c r="Z176" s="23">
        <v>127.4504809842</v>
      </c>
      <c r="AA176" s="23">
        <v>0</v>
      </c>
      <c r="AB176" s="23">
        <v>2.5390162269999998</v>
      </c>
      <c r="AC176" s="23">
        <v>4.6461298785</v>
      </c>
      <c r="AD176" s="23">
        <v>0</v>
      </c>
      <c r="AF176" s="26">
        <f t="shared" si="23"/>
        <v>15901.396812642</v>
      </c>
      <c r="AG176" s="26">
        <f t="shared" si="24"/>
        <v>3887.7038724149998</v>
      </c>
      <c r="AH176" s="26">
        <f t="shared" si="25"/>
        <v>19789.100685057001</v>
      </c>
      <c r="AI176" s="26">
        <f t="shared" si="26"/>
        <v>80.354317589830373</v>
      </c>
      <c r="AJ176" s="26">
        <f t="shared" si="27"/>
        <v>80.354317589830373</v>
      </c>
    </row>
    <row r="177" spans="1:36" x14ac:dyDescent="0.25">
      <c r="A177" s="26" t="s">
        <v>430</v>
      </c>
      <c r="C177" s="26">
        <v>50</v>
      </c>
      <c r="D177" s="26">
        <f t="shared" si="19"/>
        <v>53.764999999999993</v>
      </c>
      <c r="E177" s="26">
        <f t="shared" si="20"/>
        <v>1.4307720651536059E-3</v>
      </c>
      <c r="F177" s="26">
        <f t="shared" si="21"/>
        <v>72.897705050456437</v>
      </c>
      <c r="G177" s="26">
        <f t="shared" si="22"/>
        <v>49.384270705205957</v>
      </c>
      <c r="H177" s="25">
        <v>737235.27954861114</v>
      </c>
      <c r="I177" s="25">
        <v>89.213888889178634</v>
      </c>
      <c r="J177" s="24">
        <v>3883.7387369549997</v>
      </c>
      <c r="K177" s="24">
        <v>0</v>
      </c>
      <c r="L177" s="23">
        <v>21.270566405</v>
      </c>
      <c r="M177" s="23">
        <v>80.726873237999996</v>
      </c>
      <c r="N177" s="23">
        <v>189.29269272375001</v>
      </c>
      <c r="O177" s="23">
        <v>71.011378936666674</v>
      </c>
      <c r="P177" s="23">
        <v>27.9527972526</v>
      </c>
      <c r="Q177" s="23">
        <v>60.680649942000002</v>
      </c>
      <c r="R177" s="23">
        <v>618.442646943</v>
      </c>
      <c r="S177" s="23">
        <v>758.93240158999993</v>
      </c>
      <c r="T177" s="23">
        <v>974.98047149249999</v>
      </c>
      <c r="U177" s="23">
        <v>51.357185272799995</v>
      </c>
      <c r="V177" s="23">
        <v>380.39882881</v>
      </c>
      <c r="W177" s="23">
        <v>99.899627133428567</v>
      </c>
      <c r="X177" s="23">
        <v>50.608560659250003</v>
      </c>
      <c r="Y177" s="23">
        <v>43.731194833333333</v>
      </c>
      <c r="Z177" s="23">
        <v>128.33078798099999</v>
      </c>
      <c r="AA177" s="23">
        <v>0</v>
      </c>
      <c r="AB177" s="23">
        <v>2.4950243395</v>
      </c>
      <c r="AC177" s="23">
        <v>4.6259913699999995</v>
      </c>
      <c r="AD177" s="23">
        <v>0</v>
      </c>
      <c r="AF177" s="26">
        <f t="shared" si="23"/>
        <v>15950.142170226</v>
      </c>
      <c r="AG177" s="26">
        <f t="shared" si="24"/>
        <v>3883.7387369549997</v>
      </c>
      <c r="AH177" s="26">
        <f t="shared" si="25"/>
        <v>19833.880907180999</v>
      </c>
      <c r="AI177" s="26">
        <f t="shared" si="26"/>
        <v>80.418664631847903</v>
      </c>
      <c r="AJ177" s="26">
        <f t="shared" si="27"/>
        <v>80.418664631847903</v>
      </c>
    </row>
    <row r="178" spans="1:36" x14ac:dyDescent="0.25">
      <c r="A178" s="26" t="s">
        <v>431</v>
      </c>
      <c r="C178" s="26">
        <v>50</v>
      </c>
      <c r="D178" s="26">
        <f t="shared" si="19"/>
        <v>53.764999999999993</v>
      </c>
      <c r="E178" s="26">
        <f t="shared" si="20"/>
        <v>1.4307720651536059E-3</v>
      </c>
      <c r="F178" s="26">
        <f t="shared" si="21"/>
        <v>72.897705050456437</v>
      </c>
      <c r="G178" s="26">
        <f t="shared" si="22"/>
        <v>49.384270705205957</v>
      </c>
      <c r="H178" s="25">
        <v>737235.30239583331</v>
      </c>
      <c r="I178" s="25">
        <v>89.762222221121192</v>
      </c>
      <c r="J178" s="24">
        <v>3954.0846978599998</v>
      </c>
      <c r="K178" s="24">
        <v>0</v>
      </c>
      <c r="L178" s="23">
        <v>21.955275693999997</v>
      </c>
      <c r="M178" s="23">
        <v>82.636707713999996</v>
      </c>
      <c r="N178" s="23">
        <v>194.85678665475001</v>
      </c>
      <c r="O178" s="23">
        <v>73.963202001333329</v>
      </c>
      <c r="P178" s="23">
        <v>28.0248266364</v>
      </c>
      <c r="Q178" s="23">
        <v>61.891306686</v>
      </c>
      <c r="R178" s="23">
        <v>635.49624877199994</v>
      </c>
      <c r="S178" s="23">
        <v>777.84774009799992</v>
      </c>
      <c r="T178" s="23">
        <v>1000.7151391215</v>
      </c>
      <c r="U178" s="23">
        <v>52.747563541200002</v>
      </c>
      <c r="V178" s="23">
        <v>390.729688151</v>
      </c>
      <c r="W178" s="23">
        <v>102.884707134</v>
      </c>
      <c r="X178" s="23">
        <v>52.409588533499999</v>
      </c>
      <c r="Y178" s="23">
        <v>44.900140750666665</v>
      </c>
      <c r="Z178" s="23">
        <v>132.91485997019998</v>
      </c>
      <c r="AA178" s="23">
        <v>0</v>
      </c>
      <c r="AB178" s="23">
        <v>2.4465355034999998</v>
      </c>
      <c r="AC178" s="23">
        <v>4.5675310394999995</v>
      </c>
      <c r="AD178" s="23">
        <v>0</v>
      </c>
      <c r="AF178" s="26">
        <f t="shared" si="23"/>
        <v>16394.441464103998</v>
      </c>
      <c r="AG178" s="26">
        <f t="shared" si="24"/>
        <v>3954.0846978599998</v>
      </c>
      <c r="AH178" s="26">
        <f t="shared" si="25"/>
        <v>20348.526161963997</v>
      </c>
      <c r="AI178" s="26">
        <f t="shared" si="26"/>
        <v>80.568201026514259</v>
      </c>
      <c r="AJ178" s="26">
        <f t="shared" si="27"/>
        <v>80.568201026514259</v>
      </c>
    </row>
    <row r="179" spans="1:36" x14ac:dyDescent="0.25">
      <c r="A179" s="26" t="s">
        <v>432</v>
      </c>
      <c r="C179" s="26">
        <v>50</v>
      </c>
      <c r="D179" s="26">
        <f t="shared" si="19"/>
        <v>53.764999999999993</v>
      </c>
      <c r="E179" s="26">
        <f t="shared" si="20"/>
        <v>1.4307720651536059E-3</v>
      </c>
      <c r="F179" s="26">
        <f t="shared" si="21"/>
        <v>72.897705050456437</v>
      </c>
      <c r="G179" s="26">
        <f t="shared" si="22"/>
        <v>49.384270705205957</v>
      </c>
      <c r="H179" s="25">
        <v>737235.32519675931</v>
      </c>
      <c r="I179" s="25">
        <v>90.309444445185363</v>
      </c>
      <c r="J179" s="24">
        <v>3959.8095088199998</v>
      </c>
      <c r="K179" s="24">
        <v>0</v>
      </c>
      <c r="L179" s="23">
        <v>21.821540356</v>
      </c>
      <c r="M179" s="23">
        <v>82.346445050571418</v>
      </c>
      <c r="N179" s="23">
        <v>194.4447293085</v>
      </c>
      <c r="O179" s="23">
        <v>73.772896354666671</v>
      </c>
      <c r="P179" s="23">
        <v>28.364326696199999</v>
      </c>
      <c r="Q179" s="23">
        <v>61.985156046</v>
      </c>
      <c r="R179" s="23">
        <v>636.62244109200003</v>
      </c>
      <c r="S179" s="23">
        <v>777.11102262199995</v>
      </c>
      <c r="T179" s="23">
        <v>1002.0489731505</v>
      </c>
      <c r="U179" s="23">
        <v>52.720347226800001</v>
      </c>
      <c r="V179" s="23">
        <v>391.61069901799999</v>
      </c>
      <c r="W179" s="23">
        <v>102.92124134914285</v>
      </c>
      <c r="X179" s="23">
        <v>50.538760197750001</v>
      </c>
      <c r="Y179" s="23">
        <v>44.803684464</v>
      </c>
      <c r="Z179" s="23">
        <v>132.9624885204</v>
      </c>
      <c r="AA179" s="23">
        <v>0</v>
      </c>
      <c r="AB179" s="23">
        <v>2.4917005080000001</v>
      </c>
      <c r="AC179" s="23">
        <v>4.5047692799999997</v>
      </c>
      <c r="AD179" s="23">
        <v>0</v>
      </c>
      <c r="AF179" s="26">
        <f t="shared" si="23"/>
        <v>16386.053677553999</v>
      </c>
      <c r="AG179" s="26">
        <f t="shared" si="24"/>
        <v>3959.8095088199998</v>
      </c>
      <c r="AH179" s="26">
        <f t="shared" si="25"/>
        <v>20345.863186373997</v>
      </c>
      <c r="AI179" s="26">
        <f t="shared" si="26"/>
        <v>80.537520219481479</v>
      </c>
      <c r="AJ179" s="26">
        <f t="shared" si="27"/>
        <v>80.537520219481479</v>
      </c>
    </row>
    <row r="180" spans="1:36" x14ac:dyDescent="0.25">
      <c r="A180" s="26" t="s">
        <v>433</v>
      </c>
      <c r="C180" s="26">
        <v>50</v>
      </c>
      <c r="D180" s="26">
        <f t="shared" si="19"/>
        <v>53.764999999999993</v>
      </c>
      <c r="E180" s="26">
        <f t="shared" si="20"/>
        <v>1.4307720651536059E-3</v>
      </c>
      <c r="F180" s="26">
        <f t="shared" si="21"/>
        <v>72.897705050456437</v>
      </c>
      <c r="G180" s="26">
        <f t="shared" si="22"/>
        <v>49.384270705205957</v>
      </c>
      <c r="H180" s="25">
        <v>737235.34797453706</v>
      </c>
      <c r="I180" s="25">
        <v>90.85611111111939</v>
      </c>
      <c r="J180" s="24">
        <v>3878.9201588774995</v>
      </c>
      <c r="K180" s="24">
        <v>0</v>
      </c>
      <c r="L180" s="23">
        <v>21.318273163000001</v>
      </c>
      <c r="M180" s="23">
        <v>79.921109447142854</v>
      </c>
      <c r="N180" s="23">
        <v>189.01525055325001</v>
      </c>
      <c r="O180" s="23">
        <v>71.723069916666674</v>
      </c>
      <c r="P180" s="23">
        <v>28.2906549486</v>
      </c>
      <c r="Q180" s="23">
        <v>60.734613324000001</v>
      </c>
      <c r="R180" s="23">
        <v>623.04009246600003</v>
      </c>
      <c r="S180" s="23">
        <v>754.97352275399999</v>
      </c>
      <c r="T180" s="23">
        <v>978.30215227799999</v>
      </c>
      <c r="U180" s="23">
        <v>51.5129752104</v>
      </c>
      <c r="V180" s="23">
        <v>383.42429755299997</v>
      </c>
      <c r="W180" s="23">
        <v>101.12704269171428</v>
      </c>
      <c r="X180" s="23">
        <v>51.097457169000002</v>
      </c>
      <c r="Y180" s="23">
        <v>43.589117330000001</v>
      </c>
      <c r="Z180" s="23">
        <v>129.77958747599999</v>
      </c>
      <c r="AA180" s="23">
        <v>0</v>
      </c>
      <c r="AB180" s="23">
        <v>2.4899408324999999</v>
      </c>
      <c r="AC180" s="23">
        <v>4.4064229714999996</v>
      </c>
      <c r="AD180" s="23">
        <v>0</v>
      </c>
      <c r="AF180" s="26">
        <f t="shared" si="23"/>
        <v>16007.594402184001</v>
      </c>
      <c r="AG180" s="26">
        <f t="shared" si="24"/>
        <v>3878.9201588774995</v>
      </c>
      <c r="AH180" s="26">
        <f t="shared" si="25"/>
        <v>19886.5145610615</v>
      </c>
      <c r="AI180" s="26">
        <f t="shared" si="26"/>
        <v>80.494720947870064</v>
      </c>
      <c r="AJ180" s="26">
        <f t="shared" si="27"/>
        <v>80.494720947870064</v>
      </c>
    </row>
    <row r="181" spans="1:36" x14ac:dyDescent="0.25">
      <c r="A181" s="26" t="s">
        <v>434</v>
      </c>
      <c r="C181" s="26">
        <v>50</v>
      </c>
      <c r="D181" s="26">
        <f t="shared" si="19"/>
        <v>53.764999999999993</v>
      </c>
      <c r="E181" s="26">
        <f t="shared" si="20"/>
        <v>1.4307720651536059E-3</v>
      </c>
      <c r="F181" s="26">
        <f t="shared" si="21"/>
        <v>72.897705050456437</v>
      </c>
      <c r="G181" s="26">
        <f t="shared" si="22"/>
        <v>49.384270705205957</v>
      </c>
      <c r="H181" s="25">
        <v>737235.37077546294</v>
      </c>
      <c r="I181" s="25">
        <v>91.403333332389593</v>
      </c>
      <c r="J181" s="24">
        <v>3933.2149464299996</v>
      </c>
      <c r="K181" s="24">
        <v>0</v>
      </c>
      <c r="L181" s="23">
        <v>21.873157503999998</v>
      </c>
      <c r="M181" s="23">
        <v>81.705252815999998</v>
      </c>
      <c r="N181" s="23">
        <v>195.35213530799999</v>
      </c>
      <c r="O181" s="23">
        <v>74.118574830666674</v>
      </c>
      <c r="P181" s="23">
        <v>27.719581593000001</v>
      </c>
      <c r="Q181" s="23">
        <v>61.687184328000001</v>
      </c>
      <c r="R181" s="23">
        <v>640.20748664400003</v>
      </c>
      <c r="S181" s="23">
        <v>772.79473413999995</v>
      </c>
      <c r="T181" s="23">
        <v>1003.1423181945</v>
      </c>
      <c r="U181" s="23">
        <v>53.106537343199996</v>
      </c>
      <c r="V181" s="23">
        <v>394.14111238699996</v>
      </c>
      <c r="W181" s="23">
        <v>104.38964865685713</v>
      </c>
      <c r="X181" s="23">
        <v>53.013743788500001</v>
      </c>
      <c r="Y181" s="23">
        <v>44.852173300000004</v>
      </c>
      <c r="Z181" s="23">
        <v>132.86793529019999</v>
      </c>
      <c r="AA181" s="23">
        <v>0</v>
      </c>
      <c r="AB181" s="23">
        <v>2.418967254</v>
      </c>
      <c r="AC181" s="23">
        <v>4.3991887499999995</v>
      </c>
      <c r="AD181" s="23">
        <v>0</v>
      </c>
      <c r="AF181" s="26">
        <f t="shared" si="23"/>
        <v>16429.904791014</v>
      </c>
      <c r="AG181" s="26">
        <f t="shared" si="24"/>
        <v>3933.2149464299996</v>
      </c>
      <c r="AH181" s="26">
        <f t="shared" si="25"/>
        <v>20363.119737443998</v>
      </c>
      <c r="AI181" s="26">
        <f t="shared" si="26"/>
        <v>80.684615141767566</v>
      </c>
      <c r="AJ181" s="26">
        <f t="shared" si="27"/>
        <v>80.684615141767566</v>
      </c>
    </row>
    <row r="182" spans="1:36" x14ac:dyDescent="0.25">
      <c r="A182" s="26" t="s">
        <v>435</v>
      </c>
      <c r="C182" s="26">
        <v>50</v>
      </c>
      <c r="D182" s="26">
        <f t="shared" si="19"/>
        <v>53.764999999999993</v>
      </c>
      <c r="E182" s="26">
        <f t="shared" si="20"/>
        <v>1.4307720651536059E-3</v>
      </c>
      <c r="F182" s="26">
        <f t="shared" si="21"/>
        <v>72.897705050456437</v>
      </c>
      <c r="G182" s="26">
        <f t="shared" si="22"/>
        <v>49.384270705205957</v>
      </c>
      <c r="H182" s="25">
        <v>737235.39355324069</v>
      </c>
      <c r="I182" s="25">
        <v>91.949999998323619</v>
      </c>
      <c r="J182" s="24">
        <v>3925.9504194074998</v>
      </c>
      <c r="K182" s="24">
        <v>0</v>
      </c>
      <c r="L182" s="23">
        <v>21.787128923999997</v>
      </c>
      <c r="M182" s="23">
        <v>81.586265234571428</v>
      </c>
      <c r="N182" s="23">
        <v>194.1397188885</v>
      </c>
      <c r="O182" s="23">
        <v>74.251006705333339</v>
      </c>
      <c r="P182" s="23">
        <v>28.227541253999998</v>
      </c>
      <c r="Q182" s="23">
        <v>62.018003321999998</v>
      </c>
      <c r="R182" s="23">
        <v>636.35731665000003</v>
      </c>
      <c r="S182" s="23">
        <v>771.83277820000001</v>
      </c>
      <c r="T182" s="23">
        <v>999.24581007899997</v>
      </c>
      <c r="U182" s="23">
        <v>52.777126089599996</v>
      </c>
      <c r="V182" s="23">
        <v>391.60209615999997</v>
      </c>
      <c r="W182" s="23">
        <v>103.40423037685713</v>
      </c>
      <c r="X182" s="23">
        <v>50.898320558249999</v>
      </c>
      <c r="Y182" s="23">
        <v>44.628238299333333</v>
      </c>
      <c r="Z182" s="23">
        <v>133.41320007179999</v>
      </c>
      <c r="AA182" s="23">
        <v>0</v>
      </c>
      <c r="AB182" s="23">
        <v>2.4917005080000001</v>
      </c>
      <c r="AC182" s="23">
        <v>4.419131739</v>
      </c>
      <c r="AD182" s="23">
        <v>0</v>
      </c>
      <c r="AF182" s="26">
        <f t="shared" si="23"/>
        <v>16362.894001739998</v>
      </c>
      <c r="AG182" s="26">
        <f t="shared" si="24"/>
        <v>3925.9504194074998</v>
      </c>
      <c r="AH182" s="26">
        <f t="shared" si="25"/>
        <v>20288.8444211475</v>
      </c>
      <c r="AI182" s="26">
        <f t="shared" si="26"/>
        <v>80.649709081925849</v>
      </c>
      <c r="AJ182" s="26">
        <f t="shared" si="27"/>
        <v>80.649709081925849</v>
      </c>
    </row>
    <row r="183" spans="1:36" x14ac:dyDescent="0.25">
      <c r="A183" s="26" t="s">
        <v>436</v>
      </c>
      <c r="C183" s="26">
        <v>50</v>
      </c>
      <c r="D183" s="26">
        <f t="shared" si="19"/>
        <v>53.764999999999993</v>
      </c>
      <c r="E183" s="26">
        <f t="shared" si="20"/>
        <v>1.4307720651536059E-3</v>
      </c>
      <c r="F183" s="26">
        <f t="shared" si="21"/>
        <v>72.897705050456437</v>
      </c>
      <c r="G183" s="26">
        <f t="shared" si="22"/>
        <v>49.384270705205957</v>
      </c>
      <c r="H183" s="25">
        <v>737235.41628472228</v>
      </c>
      <c r="I183" s="25">
        <v>92.495555556379259</v>
      </c>
      <c r="J183" s="24">
        <v>3884.2255805099999</v>
      </c>
      <c r="K183" s="24">
        <v>0</v>
      </c>
      <c r="L183" s="23">
        <v>21.496586946999997</v>
      </c>
      <c r="M183" s="23">
        <v>80.46275432485713</v>
      </c>
      <c r="N183" s="23">
        <v>192.12987618824999</v>
      </c>
      <c r="O183" s="23">
        <v>73.143844950000002</v>
      </c>
      <c r="P183" s="23">
        <v>27.964528422600001</v>
      </c>
      <c r="Q183" s="23">
        <v>61.290670781999999</v>
      </c>
      <c r="R183" s="23">
        <v>632.42268223199994</v>
      </c>
      <c r="S183" s="23">
        <v>762.50102350399993</v>
      </c>
      <c r="T183" s="23">
        <v>990.84687891750002</v>
      </c>
      <c r="U183" s="23">
        <v>52.416744547199997</v>
      </c>
      <c r="V183" s="23">
        <v>389.51746725099997</v>
      </c>
      <c r="W183" s="23">
        <v>103.14782051828571</v>
      </c>
      <c r="X183" s="23">
        <v>52.31368621875</v>
      </c>
      <c r="Y183" s="23">
        <v>44.121712448000004</v>
      </c>
      <c r="Z183" s="23">
        <v>131.66009402699999</v>
      </c>
      <c r="AA183" s="23">
        <v>0</v>
      </c>
      <c r="AB183" s="23">
        <v>2.4416475159999997</v>
      </c>
      <c r="AC183" s="23">
        <v>4.3463984849999999</v>
      </c>
      <c r="AD183" s="23">
        <v>0</v>
      </c>
      <c r="AF183" s="26">
        <f t="shared" si="23"/>
        <v>16226.953203780002</v>
      </c>
      <c r="AG183" s="26">
        <f t="shared" si="24"/>
        <v>3884.2255805099999</v>
      </c>
      <c r="AH183" s="26">
        <f t="shared" si="25"/>
        <v>20111.178784290001</v>
      </c>
      <c r="AI183" s="26">
        <f t="shared" si="26"/>
        <v>80.686236136768912</v>
      </c>
      <c r="AJ183" s="26">
        <f t="shared" si="27"/>
        <v>80.686236136768912</v>
      </c>
    </row>
    <row r="184" spans="1:36" x14ac:dyDescent="0.25">
      <c r="A184" s="26" t="s">
        <v>437</v>
      </c>
      <c r="C184" s="26">
        <v>50</v>
      </c>
      <c r="D184" s="26">
        <f t="shared" si="19"/>
        <v>53.764999999999993</v>
      </c>
      <c r="E184" s="26">
        <f t="shared" si="20"/>
        <v>1.4307720651536059E-3</v>
      </c>
      <c r="F184" s="26">
        <f t="shared" si="21"/>
        <v>72.897705050456437</v>
      </c>
      <c r="G184" s="26">
        <f t="shared" si="22"/>
        <v>49.384270705205957</v>
      </c>
      <c r="H184" s="25">
        <v>737235.43898148148</v>
      </c>
      <c r="I184" s="25">
        <v>93.04027777723968</v>
      </c>
      <c r="J184" s="24">
        <v>3948.7323515474995</v>
      </c>
      <c r="K184" s="24">
        <v>0</v>
      </c>
      <c r="L184" s="23">
        <v>21.778135026999998</v>
      </c>
      <c r="M184" s="23">
        <v>79.995518582571421</v>
      </c>
      <c r="N184" s="23">
        <v>191.914902498</v>
      </c>
      <c r="O184" s="23">
        <v>71.632348868666668</v>
      </c>
      <c r="P184" s="23">
        <v>27.311571500399999</v>
      </c>
      <c r="Q184" s="23">
        <v>62.055543065999998</v>
      </c>
      <c r="R184" s="23">
        <v>653.83206748199996</v>
      </c>
      <c r="S184" s="23">
        <v>767.67916194199995</v>
      </c>
      <c r="T184" s="23">
        <v>1013.0563299615</v>
      </c>
      <c r="U184" s="23">
        <v>53.611916146799999</v>
      </c>
      <c r="V184" s="23">
        <v>400.90334981399997</v>
      </c>
      <c r="W184" s="23">
        <v>107.03854684285713</v>
      </c>
      <c r="X184" s="23">
        <v>52.304301282749996</v>
      </c>
      <c r="Y184" s="23">
        <v>43.994233733999998</v>
      </c>
      <c r="Z184" s="23">
        <v>128.70078908279999</v>
      </c>
      <c r="AA184" s="23">
        <v>0</v>
      </c>
      <c r="AB184" s="23">
        <v>2.4132971885000001</v>
      </c>
      <c r="AC184" s="23">
        <v>4.2955634150000002</v>
      </c>
      <c r="AD184" s="23">
        <v>0</v>
      </c>
      <c r="AF184" s="26">
        <f t="shared" si="23"/>
        <v>16421.845477224</v>
      </c>
      <c r="AG184" s="26">
        <f t="shared" si="24"/>
        <v>3948.7323515474995</v>
      </c>
      <c r="AH184" s="26">
        <f t="shared" si="25"/>
        <v>20370.5778287715</v>
      </c>
      <c r="AI184" s="26">
        <f t="shared" si="26"/>
        <v>80.615511328449941</v>
      </c>
      <c r="AJ184" s="26">
        <f t="shared" si="27"/>
        <v>80.615511328449941</v>
      </c>
    </row>
    <row r="185" spans="1:36" x14ac:dyDescent="0.25">
      <c r="A185" s="26" t="s">
        <v>438</v>
      </c>
      <c r="C185" s="26">
        <v>50</v>
      </c>
      <c r="D185" s="26">
        <f t="shared" si="19"/>
        <v>53.764999999999993</v>
      </c>
      <c r="E185" s="26">
        <f t="shared" si="20"/>
        <v>1.4307720651536059E-3</v>
      </c>
      <c r="F185" s="26">
        <f t="shared" si="21"/>
        <v>72.897705050456437</v>
      </c>
      <c r="G185" s="26">
        <f t="shared" si="22"/>
        <v>49.384270705205957</v>
      </c>
      <c r="H185" s="25">
        <v>737235.46172453708</v>
      </c>
      <c r="I185" s="25">
        <v>93.586111111566424</v>
      </c>
      <c r="J185" s="24">
        <v>3918.8090696699996</v>
      </c>
      <c r="K185" s="24">
        <v>0</v>
      </c>
      <c r="L185" s="23">
        <v>21.319837318999998</v>
      </c>
      <c r="M185" s="23">
        <v>79.409630435142844</v>
      </c>
      <c r="N185" s="23">
        <v>187.98320087249999</v>
      </c>
      <c r="O185" s="23">
        <v>71.00486162</v>
      </c>
      <c r="P185" s="23">
        <v>29.64466659</v>
      </c>
      <c r="Q185" s="23">
        <v>61.940577599999997</v>
      </c>
      <c r="R185" s="23">
        <v>634.93667196299998</v>
      </c>
      <c r="S185" s="23">
        <v>760.20640665199994</v>
      </c>
      <c r="T185" s="23">
        <v>992.78017573349996</v>
      </c>
      <c r="U185" s="23">
        <v>52.3426035528</v>
      </c>
      <c r="V185" s="23">
        <v>390.55176540599996</v>
      </c>
      <c r="W185" s="23">
        <v>103.36669063285713</v>
      </c>
      <c r="X185" s="23">
        <v>52.017180897000003</v>
      </c>
      <c r="Y185" s="23">
        <v>43.331031590000002</v>
      </c>
      <c r="Z185" s="23">
        <v>129.34881891359998</v>
      </c>
      <c r="AA185" s="23">
        <v>0</v>
      </c>
      <c r="AB185" s="23">
        <v>2.6299327944999997</v>
      </c>
      <c r="AC185" s="23">
        <v>4.381591995</v>
      </c>
      <c r="AD185" s="23">
        <v>0</v>
      </c>
      <c r="AF185" s="26">
        <f t="shared" si="23"/>
        <v>16166.450867621996</v>
      </c>
      <c r="AG185" s="26">
        <f t="shared" si="24"/>
        <v>3918.8090696699996</v>
      </c>
      <c r="AH185" s="26">
        <f t="shared" si="25"/>
        <v>20085.259937291994</v>
      </c>
      <c r="AI185" s="26">
        <f t="shared" si="26"/>
        <v>80.489129431708236</v>
      </c>
      <c r="AJ185" s="26">
        <f t="shared" si="27"/>
        <v>80.489129431708236</v>
      </c>
    </row>
    <row r="186" spans="1:36" x14ac:dyDescent="0.25">
      <c r="A186" s="26" t="s">
        <v>439</v>
      </c>
      <c r="C186" s="26">
        <v>50</v>
      </c>
      <c r="D186" s="26">
        <f t="shared" si="19"/>
        <v>53.764999999999993</v>
      </c>
      <c r="E186" s="26">
        <f t="shared" si="20"/>
        <v>1.4307720651536059E-3</v>
      </c>
      <c r="F186" s="26">
        <f t="shared" si="21"/>
        <v>72.897705050456437</v>
      </c>
      <c r="G186" s="26">
        <f t="shared" si="22"/>
        <v>49.384270705205957</v>
      </c>
      <c r="H186" s="25">
        <v>737235.48445601854</v>
      </c>
      <c r="I186" s="25">
        <v>94.131666666828096</v>
      </c>
      <c r="J186" s="24">
        <v>3856.5048257999997</v>
      </c>
      <c r="K186" s="24">
        <v>0</v>
      </c>
      <c r="L186" s="23">
        <v>21.343690698</v>
      </c>
      <c r="M186" s="23">
        <v>79.844018901428569</v>
      </c>
      <c r="N186" s="23">
        <v>189.37275795900001</v>
      </c>
      <c r="O186" s="23">
        <v>72.420422799999997</v>
      </c>
      <c r="P186" s="23">
        <v>28.468499485799999</v>
      </c>
      <c r="Q186" s="23">
        <v>61.628528478</v>
      </c>
      <c r="R186" s="23">
        <v>626.35884045900002</v>
      </c>
      <c r="S186" s="23">
        <v>757.23607440799992</v>
      </c>
      <c r="T186" s="23">
        <v>981.54875357549997</v>
      </c>
      <c r="U186" s="23">
        <v>51.9193429392</v>
      </c>
      <c r="V186" s="23">
        <v>385.12492616399999</v>
      </c>
      <c r="W186" s="23">
        <v>101.77862539114285</v>
      </c>
      <c r="X186" s="23">
        <v>49.986515369999999</v>
      </c>
      <c r="Y186" s="23">
        <v>43.584164169333334</v>
      </c>
      <c r="Z186" s="23">
        <v>130.9846132584</v>
      </c>
      <c r="AA186" s="23">
        <v>0</v>
      </c>
      <c r="AB186" s="23">
        <v>2.4809469355</v>
      </c>
      <c r="AC186" s="23">
        <v>4.4420075204999998</v>
      </c>
      <c r="AD186" s="23">
        <v>0</v>
      </c>
      <c r="AF186" s="26">
        <f t="shared" si="23"/>
        <v>16065.234332861999</v>
      </c>
      <c r="AG186" s="26">
        <f t="shared" si="24"/>
        <v>3856.5048257999997</v>
      </c>
      <c r="AH186" s="26">
        <f t="shared" si="25"/>
        <v>19921.739158662</v>
      </c>
      <c r="AI186" s="26">
        <f t="shared" si="26"/>
        <v>80.64172613100807</v>
      </c>
      <c r="AJ186" s="26">
        <f t="shared" si="27"/>
        <v>80.64172613100807</v>
      </c>
    </row>
    <row r="187" spans="1:36" x14ac:dyDescent="0.25">
      <c r="A187" s="26" t="s">
        <v>440</v>
      </c>
      <c r="C187" s="26">
        <v>50</v>
      </c>
      <c r="D187" s="26">
        <f t="shared" si="19"/>
        <v>53.764999999999993</v>
      </c>
      <c r="E187" s="26">
        <f t="shared" si="20"/>
        <v>1.4307720651536059E-3</v>
      </c>
      <c r="F187" s="26">
        <f t="shared" si="21"/>
        <v>72.897705050456437</v>
      </c>
      <c r="G187" s="26">
        <f t="shared" si="22"/>
        <v>49.384270705205957</v>
      </c>
      <c r="H187" s="25">
        <v>737235.50712962961</v>
      </c>
      <c r="I187" s="25">
        <v>94.67583333235234</v>
      </c>
      <c r="J187" s="24">
        <v>3897.5463240449999</v>
      </c>
      <c r="K187" s="24">
        <v>0</v>
      </c>
      <c r="L187" s="23">
        <v>21.55015929</v>
      </c>
      <c r="M187" s="23">
        <v>78.737937158571427</v>
      </c>
      <c r="N187" s="23">
        <v>189.26219168175001</v>
      </c>
      <c r="O187" s="23">
        <v>71.124519554000003</v>
      </c>
      <c r="P187" s="23">
        <v>27.032838901199998</v>
      </c>
      <c r="Q187" s="23">
        <v>61.703607966</v>
      </c>
      <c r="R187" s="23">
        <v>647.21803383600002</v>
      </c>
      <c r="S187" s="23">
        <v>757.79134978799993</v>
      </c>
      <c r="T187" s="23">
        <v>1001.5891112865</v>
      </c>
      <c r="U187" s="23">
        <v>52.996264345199997</v>
      </c>
      <c r="V187" s="23">
        <v>396.89402694699999</v>
      </c>
      <c r="W187" s="23">
        <v>106.18887495857142</v>
      </c>
      <c r="X187" s="23">
        <v>53.519943773999998</v>
      </c>
      <c r="Y187" s="23">
        <v>43.466331084000004</v>
      </c>
      <c r="Z187" s="23">
        <v>128.0471282904</v>
      </c>
      <c r="AA187" s="23">
        <v>0</v>
      </c>
      <c r="AB187" s="23">
        <v>2.3704784179999998</v>
      </c>
      <c r="AC187" s="23">
        <v>4.3812009559999998</v>
      </c>
      <c r="AD187" s="23">
        <v>0</v>
      </c>
      <c r="AF187" s="26">
        <f t="shared" si="23"/>
        <v>16258.824446436</v>
      </c>
      <c r="AG187" s="26">
        <f t="shared" si="24"/>
        <v>3897.5463240449999</v>
      </c>
      <c r="AH187" s="26">
        <f t="shared" si="25"/>
        <v>20156.370770481</v>
      </c>
      <c r="AI187" s="26">
        <f t="shared" si="26"/>
        <v>80.663451925815153</v>
      </c>
      <c r="AJ187" s="26">
        <f t="shared" si="27"/>
        <v>80.663451925815153</v>
      </c>
    </row>
    <row r="188" spans="1:36" x14ac:dyDescent="0.25">
      <c r="A188" s="26" t="s">
        <v>441</v>
      </c>
      <c r="C188" s="26">
        <v>50</v>
      </c>
      <c r="D188" s="26">
        <f t="shared" si="19"/>
        <v>53.764999999999993</v>
      </c>
      <c r="E188" s="26">
        <f t="shared" si="20"/>
        <v>1.4307720651536059E-3</v>
      </c>
      <c r="F188" s="26">
        <f t="shared" si="21"/>
        <v>72.897705050456437</v>
      </c>
      <c r="G188" s="26">
        <f t="shared" si="22"/>
        <v>49.384270705205957</v>
      </c>
      <c r="H188" s="25">
        <v>737235.52986111108</v>
      </c>
      <c r="I188" s="25">
        <v>95.221388887614012</v>
      </c>
      <c r="J188" s="24">
        <v>3877.6297301774998</v>
      </c>
      <c r="K188" s="24">
        <v>0</v>
      </c>
      <c r="L188" s="23">
        <v>21.223641725</v>
      </c>
      <c r="M188" s="23">
        <v>77.98915333628571</v>
      </c>
      <c r="N188" s="23">
        <v>184.9729826505</v>
      </c>
      <c r="O188" s="23">
        <v>69.026725665333331</v>
      </c>
      <c r="P188" s="23">
        <v>29.576156557200001</v>
      </c>
      <c r="Q188" s="23">
        <v>61.745840178000002</v>
      </c>
      <c r="R188" s="23">
        <v>633.83276886600004</v>
      </c>
      <c r="S188" s="23">
        <v>750.15826850799999</v>
      </c>
      <c r="T188" s="23">
        <v>985.22530225349999</v>
      </c>
      <c r="U188" s="23">
        <v>52.063401706800001</v>
      </c>
      <c r="V188" s="23">
        <v>389.04039967099999</v>
      </c>
      <c r="W188" s="23">
        <v>103.64086483457142</v>
      </c>
      <c r="X188" s="23">
        <v>50.186238539249999</v>
      </c>
      <c r="Y188" s="23">
        <v>42.588057490000004</v>
      </c>
      <c r="Z188" s="23">
        <v>125.4740134626</v>
      </c>
      <c r="AA188" s="23">
        <v>0</v>
      </c>
      <c r="AB188" s="23">
        <v>3.4268702764999999</v>
      </c>
      <c r="AC188" s="23">
        <v>4.4750503159999999</v>
      </c>
      <c r="AD188" s="23">
        <v>0</v>
      </c>
      <c r="AF188" s="26">
        <f t="shared" si="23"/>
        <v>15991.529737986002</v>
      </c>
      <c r="AG188" s="26">
        <f t="shared" si="24"/>
        <v>3877.6297301774998</v>
      </c>
      <c r="AH188" s="26">
        <f t="shared" si="25"/>
        <v>19869.159468163503</v>
      </c>
      <c r="AI188" s="26">
        <f t="shared" si="26"/>
        <v>80.484178324751724</v>
      </c>
      <c r="AJ188" s="26">
        <f t="shared" si="27"/>
        <v>80.484178324751724</v>
      </c>
    </row>
    <row r="189" spans="1:36" x14ac:dyDescent="0.25">
      <c r="A189" s="26" t="s">
        <v>442</v>
      </c>
      <c r="C189" s="26">
        <v>50</v>
      </c>
      <c r="D189" s="26">
        <f t="shared" si="19"/>
        <v>53.764999999999993</v>
      </c>
      <c r="E189" s="26">
        <f t="shared" si="20"/>
        <v>1.4307720651536059E-3</v>
      </c>
      <c r="F189" s="26">
        <f t="shared" si="21"/>
        <v>72.897705050456437</v>
      </c>
      <c r="G189" s="26">
        <f t="shared" si="22"/>
        <v>49.384270705205957</v>
      </c>
      <c r="H189" s="25">
        <v>737235.55252314813</v>
      </c>
      <c r="I189" s="25">
        <v>95.765277776867151</v>
      </c>
      <c r="J189" s="24">
        <v>3851.5689360224997</v>
      </c>
      <c r="K189" s="24">
        <v>0</v>
      </c>
      <c r="L189" s="23">
        <v>21.337825112999997</v>
      </c>
      <c r="M189" s="23">
        <v>77.97407040342857</v>
      </c>
      <c r="N189" s="23">
        <v>187.68610899225001</v>
      </c>
      <c r="O189" s="23">
        <v>70.750164884666674</v>
      </c>
      <c r="P189" s="23">
        <v>27.102756674399998</v>
      </c>
      <c r="Q189" s="23">
        <v>61.248438569999998</v>
      </c>
      <c r="R189" s="23">
        <v>639.85320531000002</v>
      </c>
      <c r="S189" s="23">
        <v>749.92286302999992</v>
      </c>
      <c r="T189" s="23">
        <v>989.98815727349995</v>
      </c>
      <c r="U189" s="23">
        <v>52.459915252800002</v>
      </c>
      <c r="V189" s="23">
        <v>392.13547335599998</v>
      </c>
      <c r="W189" s="23">
        <v>105.11429978657142</v>
      </c>
      <c r="X189" s="23">
        <v>51.13587675075</v>
      </c>
      <c r="Y189" s="23">
        <v>43.092758492666668</v>
      </c>
      <c r="Z189" s="23">
        <v>127.1586094746</v>
      </c>
      <c r="AA189" s="23">
        <v>0</v>
      </c>
      <c r="AB189" s="23">
        <v>2.3614845209999999</v>
      </c>
      <c r="AC189" s="23">
        <v>4.3119870530000002</v>
      </c>
      <c r="AD189" s="23">
        <v>0</v>
      </c>
      <c r="AF189" s="26">
        <f t="shared" si="23"/>
        <v>16081.547697864</v>
      </c>
      <c r="AG189" s="26">
        <f t="shared" si="24"/>
        <v>3851.5689360224997</v>
      </c>
      <c r="AH189" s="26">
        <f t="shared" si="25"/>
        <v>19933.1166338865</v>
      </c>
      <c r="AI189" s="26">
        <f t="shared" si="26"/>
        <v>80.677537754057013</v>
      </c>
      <c r="AJ189" s="26">
        <f t="shared" si="27"/>
        <v>80.677537754057013</v>
      </c>
    </row>
    <row r="190" spans="1:36" x14ac:dyDescent="0.25">
      <c r="A190" s="26" t="s">
        <v>443</v>
      </c>
      <c r="C190" s="26">
        <v>50</v>
      </c>
      <c r="D190" s="26">
        <f t="shared" si="19"/>
        <v>53.764999999999993</v>
      </c>
      <c r="E190" s="26">
        <f t="shared" si="20"/>
        <v>1.4307720651536059E-3</v>
      </c>
      <c r="F190" s="26">
        <f t="shared" si="21"/>
        <v>72.897705050456437</v>
      </c>
      <c r="G190" s="26">
        <f t="shared" si="22"/>
        <v>49.384270705205957</v>
      </c>
      <c r="H190" s="25">
        <v>737235.57520833332</v>
      </c>
      <c r="I190" s="25">
        <v>96.309722221456468</v>
      </c>
      <c r="J190" s="24">
        <v>3811.0758699749999</v>
      </c>
      <c r="K190" s="24">
        <v>0</v>
      </c>
      <c r="L190" s="23">
        <v>21.441841486999998</v>
      </c>
      <c r="M190" s="23">
        <v>79.418680194857131</v>
      </c>
      <c r="N190" s="23">
        <v>190.00418818425001</v>
      </c>
      <c r="O190" s="23">
        <v>72.820846736000007</v>
      </c>
      <c r="P190" s="23">
        <v>28.006995258</v>
      </c>
      <c r="Q190" s="23">
        <v>61.771648751999997</v>
      </c>
      <c r="R190" s="23">
        <v>630.39201670499995</v>
      </c>
      <c r="S190" s="23">
        <v>756.67767071599997</v>
      </c>
      <c r="T190" s="23">
        <v>982.52654659500001</v>
      </c>
      <c r="U190" s="23">
        <v>52.108918646399999</v>
      </c>
      <c r="V190" s="23">
        <v>386.00515495299999</v>
      </c>
      <c r="W190" s="23">
        <v>102.5190298062857</v>
      </c>
      <c r="X190" s="23">
        <v>50.360739692999999</v>
      </c>
      <c r="Y190" s="23">
        <v>43.592506334666666</v>
      </c>
      <c r="Z190" s="23">
        <v>131.29947786119999</v>
      </c>
      <c r="AA190" s="23">
        <v>0</v>
      </c>
      <c r="AB190" s="23">
        <v>2.4363684895</v>
      </c>
      <c r="AC190" s="23">
        <v>4.2732741919999997</v>
      </c>
      <c r="AD190" s="23">
        <v>0</v>
      </c>
      <c r="AF190" s="26">
        <f t="shared" si="23"/>
        <v>16094.426176289999</v>
      </c>
      <c r="AG190" s="26">
        <f t="shared" si="24"/>
        <v>3811.0758699749999</v>
      </c>
      <c r="AH190" s="26">
        <f t="shared" si="25"/>
        <v>19905.502046264999</v>
      </c>
      <c r="AI190" s="26">
        <f t="shared" si="26"/>
        <v>80.854158507948313</v>
      </c>
      <c r="AJ190" s="26">
        <f t="shared" si="27"/>
        <v>80.854158507948313</v>
      </c>
    </row>
    <row r="191" spans="1:36" x14ac:dyDescent="0.25">
      <c r="A191" s="26" t="s">
        <v>444</v>
      </c>
      <c r="C191" s="26">
        <v>50</v>
      </c>
      <c r="D191" s="26">
        <f t="shared" si="19"/>
        <v>53.764999999999993</v>
      </c>
      <c r="E191" s="26">
        <f t="shared" si="20"/>
        <v>1.4307720651536059E-3</v>
      </c>
      <c r="F191" s="26">
        <f t="shared" si="21"/>
        <v>72.897705050456437</v>
      </c>
      <c r="G191" s="26">
        <f t="shared" si="22"/>
        <v>49.384270705205957</v>
      </c>
      <c r="H191" s="25">
        <v>737235.59800925921</v>
      </c>
      <c r="I191" s="25">
        <v>96.856944442726672</v>
      </c>
      <c r="J191" s="24">
        <v>3904.9017676349995</v>
      </c>
      <c r="K191" s="24">
        <v>0</v>
      </c>
      <c r="L191" s="23">
        <v>21.683894627999997</v>
      </c>
      <c r="M191" s="23">
        <v>80.396054243999998</v>
      </c>
      <c r="N191" s="23">
        <v>192.52873596825</v>
      </c>
      <c r="O191" s="23">
        <v>73.632904392666674</v>
      </c>
      <c r="P191" s="23">
        <v>29.422008983399998</v>
      </c>
      <c r="Q191" s="23">
        <v>63.043307579999997</v>
      </c>
      <c r="R191" s="23">
        <v>642.50210349600002</v>
      </c>
      <c r="S191" s="23">
        <v>768.50660046600001</v>
      </c>
      <c r="T191" s="23">
        <v>1001.5292823195</v>
      </c>
      <c r="U191" s="23">
        <v>53.051166220799999</v>
      </c>
      <c r="V191" s="23">
        <v>398.161775385</v>
      </c>
      <c r="W191" s="23">
        <v>104.62795899599999</v>
      </c>
      <c r="X191" s="23">
        <v>51.252015333750002</v>
      </c>
      <c r="Y191" s="23">
        <v>44.192620853333331</v>
      </c>
      <c r="Z191" s="23">
        <v>133.07980022039999</v>
      </c>
      <c r="AA191" s="23">
        <v>0</v>
      </c>
      <c r="AB191" s="23">
        <v>3.2649801304999997</v>
      </c>
      <c r="AC191" s="23">
        <v>4.4468955079999999</v>
      </c>
      <c r="AD191" s="23">
        <v>0</v>
      </c>
      <c r="AF191" s="26">
        <f t="shared" si="23"/>
        <v>16414.055980344001</v>
      </c>
      <c r="AG191" s="26">
        <f t="shared" si="24"/>
        <v>3904.9017676349995</v>
      </c>
      <c r="AH191" s="26">
        <f t="shared" si="25"/>
        <v>20318.957747979002</v>
      </c>
      <c r="AI191" s="26">
        <f t="shared" si="26"/>
        <v>80.781978012512013</v>
      </c>
      <c r="AJ191" s="26">
        <f t="shared" si="27"/>
        <v>80.781978012512013</v>
      </c>
    </row>
    <row r="192" spans="1:36" x14ac:dyDescent="0.25">
      <c r="A192" s="26" t="s">
        <v>445</v>
      </c>
      <c r="C192" s="26">
        <v>50</v>
      </c>
      <c r="D192" s="26">
        <f t="shared" si="19"/>
        <v>53.764999999999993</v>
      </c>
      <c r="E192" s="26">
        <f t="shared" si="20"/>
        <v>1.4307720651536059E-3</v>
      </c>
      <c r="F192" s="26">
        <f t="shared" si="21"/>
        <v>72.897705050456437</v>
      </c>
      <c r="G192" s="26">
        <f t="shared" si="22"/>
        <v>49.384270705205957</v>
      </c>
      <c r="H192" s="25">
        <v>737235.6206944444</v>
      </c>
      <c r="I192" s="25">
        <v>97.401388887315989</v>
      </c>
      <c r="J192" s="24">
        <v>3822.4316425349998</v>
      </c>
      <c r="K192" s="24">
        <v>0</v>
      </c>
      <c r="L192" s="23">
        <v>21.196660034000001</v>
      </c>
      <c r="M192" s="23">
        <v>77.541022642285711</v>
      </c>
      <c r="N192" s="23">
        <v>185.72025817950001</v>
      </c>
      <c r="O192" s="23">
        <v>69.864331203333336</v>
      </c>
      <c r="P192" s="23">
        <v>27.902118598199998</v>
      </c>
      <c r="Q192" s="23">
        <v>61.567526393999998</v>
      </c>
      <c r="R192" s="23">
        <v>635.24989420199995</v>
      </c>
      <c r="S192" s="23">
        <v>746.662379848</v>
      </c>
      <c r="T192" s="23">
        <v>982.89314565749999</v>
      </c>
      <c r="U192" s="23">
        <v>52.103287684800002</v>
      </c>
      <c r="V192" s="23">
        <v>388.95710836399996</v>
      </c>
      <c r="W192" s="23">
        <v>104.22641780571428</v>
      </c>
      <c r="X192" s="23">
        <v>50.652552546750002</v>
      </c>
      <c r="Y192" s="23">
        <v>42.616733683333337</v>
      </c>
      <c r="Z192" s="23">
        <v>125.8456569282</v>
      </c>
      <c r="AA192" s="23">
        <v>0</v>
      </c>
      <c r="AB192" s="23">
        <v>3.2157092164999996</v>
      </c>
      <c r="AC192" s="23">
        <v>4.3417060169999999</v>
      </c>
      <c r="AD192" s="23">
        <v>0</v>
      </c>
      <c r="AF192" s="26">
        <f t="shared" si="23"/>
        <v>15976.816504572</v>
      </c>
      <c r="AG192" s="26">
        <f t="shared" si="24"/>
        <v>3822.4316425349998</v>
      </c>
      <c r="AH192" s="26">
        <f t="shared" si="25"/>
        <v>19799.248147106999</v>
      </c>
      <c r="AI192" s="26">
        <f t="shared" si="26"/>
        <v>80.694056591772551</v>
      </c>
      <c r="AJ192" s="26">
        <f t="shared" si="27"/>
        <v>80.694056591772551</v>
      </c>
    </row>
    <row r="193" spans="1:36" x14ac:dyDescent="0.25">
      <c r="A193" s="26" t="s">
        <v>446</v>
      </c>
      <c r="C193" s="26">
        <v>50</v>
      </c>
      <c r="D193" s="26">
        <f t="shared" si="19"/>
        <v>53.764999999999993</v>
      </c>
      <c r="E193" s="26">
        <f t="shared" si="20"/>
        <v>1.4307720651536059E-3</v>
      </c>
      <c r="F193" s="26">
        <f t="shared" si="21"/>
        <v>72.897705050456437</v>
      </c>
      <c r="G193" s="26">
        <f t="shared" si="22"/>
        <v>49.384270705205957</v>
      </c>
      <c r="H193" s="25">
        <v>737235.64336805558</v>
      </c>
      <c r="I193" s="25">
        <v>97.945555555634201</v>
      </c>
      <c r="J193" s="24">
        <v>3875.8231299974996</v>
      </c>
      <c r="K193" s="24">
        <v>0</v>
      </c>
      <c r="L193" s="23">
        <v>21.533735651999997</v>
      </c>
      <c r="M193" s="23">
        <v>78.487225296857133</v>
      </c>
      <c r="N193" s="23">
        <v>189.02404893075001</v>
      </c>
      <c r="O193" s="23">
        <v>71.27207160333333</v>
      </c>
      <c r="P193" s="23">
        <v>28.639070697599998</v>
      </c>
      <c r="Q193" s="23">
        <v>62.421555570000002</v>
      </c>
      <c r="R193" s="23">
        <v>647.98525235399995</v>
      </c>
      <c r="S193" s="23">
        <v>758.77442183400001</v>
      </c>
      <c r="T193" s="23">
        <v>1000.8383164065</v>
      </c>
      <c r="U193" s="23">
        <v>53.160500725200002</v>
      </c>
      <c r="V193" s="23">
        <v>396.32702039699996</v>
      </c>
      <c r="W193" s="23">
        <v>105.83962126885713</v>
      </c>
      <c r="X193" s="23">
        <v>53.504399973749997</v>
      </c>
      <c r="Y193" s="23">
        <v>43.334941980000004</v>
      </c>
      <c r="Z193" s="23">
        <v>128.48446630800001</v>
      </c>
      <c r="AA193" s="23">
        <v>0</v>
      </c>
      <c r="AB193" s="23">
        <v>3.2153181774999999</v>
      </c>
      <c r="AC193" s="23">
        <v>4.3235227035000001</v>
      </c>
      <c r="AD193" s="23">
        <v>0</v>
      </c>
      <c r="AF193" s="26">
        <f t="shared" si="23"/>
        <v>16282.833458958001</v>
      </c>
      <c r="AG193" s="26">
        <f t="shared" si="24"/>
        <v>3875.8231299974996</v>
      </c>
      <c r="AH193" s="26">
        <f t="shared" si="25"/>
        <v>20158.656588955499</v>
      </c>
      <c r="AI193" s="26">
        <f t="shared" si="26"/>
        <v>80.773405643900986</v>
      </c>
      <c r="AJ193" s="26">
        <f t="shared" si="27"/>
        <v>80.773405643900986</v>
      </c>
    </row>
    <row r="194" spans="1:36" x14ac:dyDescent="0.25">
      <c r="A194" s="26" t="s">
        <v>447</v>
      </c>
      <c r="C194" s="26">
        <v>50</v>
      </c>
      <c r="D194" s="26">
        <f t="shared" si="19"/>
        <v>53.764999999999993</v>
      </c>
      <c r="E194" s="26">
        <f t="shared" si="20"/>
        <v>1.4307720651536059E-3</v>
      </c>
      <c r="F194" s="26">
        <f t="shared" si="21"/>
        <v>72.897705050456437</v>
      </c>
      <c r="G194" s="26">
        <f t="shared" si="22"/>
        <v>49.384270705205957</v>
      </c>
      <c r="H194" s="25">
        <v>737235.66615740745</v>
      </c>
      <c r="I194" s="25">
        <v>98.492500000633299</v>
      </c>
      <c r="J194" s="24">
        <v>3890.5164204224998</v>
      </c>
      <c r="K194" s="24">
        <v>0</v>
      </c>
      <c r="L194" s="23">
        <v>22.008065959</v>
      </c>
      <c r="M194" s="23">
        <v>81.150871239428568</v>
      </c>
      <c r="N194" s="23">
        <v>194.9221879275</v>
      </c>
      <c r="O194" s="23">
        <v>74.461385687333333</v>
      </c>
      <c r="P194" s="23">
        <v>28.888240748399998</v>
      </c>
      <c r="Q194" s="23">
        <v>63.374126574000002</v>
      </c>
      <c r="R194" s="23">
        <v>647.162897337</v>
      </c>
      <c r="S194" s="23">
        <v>774.80232836599998</v>
      </c>
      <c r="T194" s="23">
        <v>1007.641808448</v>
      </c>
      <c r="U194" s="23">
        <v>53.529797956799996</v>
      </c>
      <c r="V194" s="23">
        <v>396.61482510100001</v>
      </c>
      <c r="W194" s="23">
        <v>105.87414442628571</v>
      </c>
      <c r="X194" s="23">
        <v>51.971136054749998</v>
      </c>
      <c r="Y194" s="23">
        <v>44.670991896666671</v>
      </c>
      <c r="Z194" s="23">
        <v>134.07953052779999</v>
      </c>
      <c r="AA194" s="23">
        <v>0</v>
      </c>
      <c r="AB194" s="23">
        <v>2.5073420679999998</v>
      </c>
      <c r="AC194" s="23">
        <v>4.4187406999999999</v>
      </c>
      <c r="AD194" s="23">
        <v>0</v>
      </c>
      <c r="AF194" s="26">
        <f t="shared" si="23"/>
        <v>16508.339393634003</v>
      </c>
      <c r="AG194" s="26">
        <f t="shared" si="24"/>
        <v>3890.5164204224998</v>
      </c>
      <c r="AH194" s="26">
        <f t="shared" si="25"/>
        <v>20398.855814056504</v>
      </c>
      <c r="AI194" s="26">
        <f t="shared" si="26"/>
        <v>80.927771361854468</v>
      </c>
      <c r="AJ194" s="26">
        <f t="shared" si="27"/>
        <v>80.927771361854468</v>
      </c>
    </row>
    <row r="195" spans="1:36" x14ac:dyDescent="0.25">
      <c r="A195" s="26" t="s">
        <v>448</v>
      </c>
      <c r="C195" s="26">
        <v>50</v>
      </c>
      <c r="D195" s="26">
        <f t="shared" si="19"/>
        <v>53.764999999999993</v>
      </c>
      <c r="E195" s="26">
        <f t="shared" si="20"/>
        <v>1.4307720651536059E-3</v>
      </c>
      <c r="F195" s="26">
        <f t="shared" si="21"/>
        <v>72.897705050456437</v>
      </c>
      <c r="G195" s="26">
        <f t="shared" si="22"/>
        <v>49.384270705205957</v>
      </c>
      <c r="H195" s="25">
        <v>737235.68887731479</v>
      </c>
      <c r="I195" s="25">
        <v>99.037777776829898</v>
      </c>
      <c r="J195" s="24">
        <v>3831.4030547924999</v>
      </c>
      <c r="K195" s="24">
        <v>0</v>
      </c>
      <c r="L195" s="23">
        <v>21.599039165000001</v>
      </c>
      <c r="M195" s="23">
        <v>79.629841254857141</v>
      </c>
      <c r="N195" s="23">
        <v>190.88783856449999</v>
      </c>
      <c r="O195" s="23">
        <v>72.510361770000003</v>
      </c>
      <c r="P195" s="23">
        <v>28.1247762048</v>
      </c>
      <c r="Q195" s="23">
        <v>62.585791950000001</v>
      </c>
      <c r="R195" s="23">
        <v>636.76673448300005</v>
      </c>
      <c r="S195" s="23">
        <v>760.545046426</v>
      </c>
      <c r="T195" s="23">
        <v>989.84269076550004</v>
      </c>
      <c r="U195" s="23">
        <v>52.477277384399997</v>
      </c>
      <c r="V195" s="23">
        <v>389.407194253</v>
      </c>
      <c r="W195" s="23">
        <v>104.0534668422857</v>
      </c>
      <c r="X195" s="23">
        <v>50.988650567249998</v>
      </c>
      <c r="Y195" s="23">
        <v>43.761174490000002</v>
      </c>
      <c r="Z195" s="23">
        <v>130.08999423419999</v>
      </c>
      <c r="AA195" s="23">
        <v>0</v>
      </c>
      <c r="AB195" s="23">
        <v>2.4641322584999998</v>
      </c>
      <c r="AC195" s="23">
        <v>4.4105288809999994</v>
      </c>
      <c r="AD195" s="23">
        <v>0</v>
      </c>
      <c r="AF195" s="26">
        <f t="shared" si="23"/>
        <v>16184.505138252003</v>
      </c>
      <c r="AG195" s="26">
        <f t="shared" si="24"/>
        <v>3831.4030547924999</v>
      </c>
      <c r="AH195" s="26">
        <f t="shared" si="25"/>
        <v>20015.908193044503</v>
      </c>
      <c r="AI195" s="26">
        <f t="shared" si="26"/>
        <v>80.858210290333432</v>
      </c>
      <c r="AJ195" s="26">
        <f t="shared" si="27"/>
        <v>80.858210290333432</v>
      </c>
    </row>
    <row r="196" spans="1:36" x14ac:dyDescent="0.25">
      <c r="A196" s="26" t="s">
        <v>449</v>
      </c>
      <c r="C196" s="26">
        <v>50</v>
      </c>
      <c r="D196" s="26">
        <f t="shared" si="19"/>
        <v>53.764999999999993</v>
      </c>
      <c r="E196" s="26">
        <f t="shared" si="20"/>
        <v>1.4307720651536059E-3</v>
      </c>
      <c r="F196" s="26">
        <f t="shared" si="21"/>
        <v>72.897705050456437</v>
      </c>
      <c r="G196" s="26">
        <f t="shared" si="22"/>
        <v>49.384270705205957</v>
      </c>
      <c r="H196" s="25">
        <v>737235.71156249999</v>
      </c>
      <c r="I196" s="25">
        <v>99.582222221419215</v>
      </c>
      <c r="J196" s="24">
        <v>3872.6909076074999</v>
      </c>
      <c r="K196" s="24">
        <v>0</v>
      </c>
      <c r="L196" s="23">
        <v>21.682721511</v>
      </c>
      <c r="M196" s="23">
        <v>78.653137558285707</v>
      </c>
      <c r="N196" s="23">
        <v>188.96304684674999</v>
      </c>
      <c r="O196" s="23">
        <v>71.122434012666673</v>
      </c>
      <c r="P196" s="23">
        <v>27.8913259218</v>
      </c>
      <c r="Q196" s="23">
        <v>62.940073284</v>
      </c>
      <c r="R196" s="23">
        <v>648.56125280100002</v>
      </c>
      <c r="S196" s="23">
        <v>760.29556354399995</v>
      </c>
      <c r="T196" s="23">
        <v>1001.160337023</v>
      </c>
      <c r="U196" s="23">
        <v>53.168008673999999</v>
      </c>
      <c r="V196" s="23">
        <v>396.19915064399999</v>
      </c>
      <c r="W196" s="23">
        <v>106.3035052482857</v>
      </c>
      <c r="X196" s="23">
        <v>51.717449503499999</v>
      </c>
      <c r="Y196" s="23">
        <v>43.266640501333335</v>
      </c>
      <c r="Z196" s="23">
        <v>128.04126270539999</v>
      </c>
      <c r="AA196" s="23">
        <v>0</v>
      </c>
      <c r="AB196" s="23">
        <v>2.4207269294999998</v>
      </c>
      <c r="AC196" s="23">
        <v>4.3927366064999998</v>
      </c>
      <c r="AD196" s="23">
        <v>0</v>
      </c>
      <c r="AF196" s="26">
        <f t="shared" si="23"/>
        <v>16256.738644409998</v>
      </c>
      <c r="AG196" s="26">
        <f t="shared" si="24"/>
        <v>3872.6909076074999</v>
      </c>
      <c r="AH196" s="26">
        <f t="shared" si="25"/>
        <v>20129.429552017496</v>
      </c>
      <c r="AI196" s="26">
        <f t="shared" si="26"/>
        <v>80.761049896620875</v>
      </c>
      <c r="AJ196" s="26">
        <f t="shared" si="27"/>
        <v>80.761049896620875</v>
      </c>
    </row>
    <row r="197" spans="1:36" x14ac:dyDescent="0.25">
      <c r="A197" s="26" t="s">
        <v>450</v>
      </c>
      <c r="C197" s="26">
        <v>50</v>
      </c>
      <c r="D197" s="26">
        <f t="shared" si="19"/>
        <v>53.764999999999993</v>
      </c>
      <c r="E197" s="26">
        <f t="shared" si="20"/>
        <v>1.4307720651536059E-3</v>
      </c>
      <c r="F197" s="26">
        <f t="shared" si="21"/>
        <v>72.897705050456437</v>
      </c>
      <c r="G197" s="26">
        <f t="shared" si="22"/>
        <v>49.384270705205957</v>
      </c>
      <c r="H197" s="25">
        <v>737235.73434027773</v>
      </c>
      <c r="I197" s="25">
        <v>100.12888888735324</v>
      </c>
      <c r="J197" s="24">
        <v>3883.5627694049999</v>
      </c>
      <c r="K197" s="24">
        <v>0</v>
      </c>
      <c r="L197" s="23">
        <v>22.044823624999999</v>
      </c>
      <c r="M197" s="23">
        <v>81.000712263428568</v>
      </c>
      <c r="N197" s="23">
        <v>194.06493267975</v>
      </c>
      <c r="O197" s="23">
        <v>74.275772508666662</v>
      </c>
      <c r="P197" s="23">
        <v>28.922965011599999</v>
      </c>
      <c r="Q197" s="23">
        <v>63.970070010000001</v>
      </c>
      <c r="R197" s="23">
        <v>647.65443335999998</v>
      </c>
      <c r="S197" s="23">
        <v>775.39123309999991</v>
      </c>
      <c r="T197" s="23">
        <v>1006.9854494865</v>
      </c>
      <c r="U197" s="23">
        <v>53.471611353599997</v>
      </c>
      <c r="V197" s="23">
        <v>395.97117490699998</v>
      </c>
      <c r="W197" s="23">
        <v>105.880847952</v>
      </c>
      <c r="X197" s="23">
        <v>51.879046370250002</v>
      </c>
      <c r="Y197" s="23">
        <v>44.483814561999999</v>
      </c>
      <c r="Z197" s="23">
        <v>133.57297860719999</v>
      </c>
      <c r="AA197" s="23">
        <v>0</v>
      </c>
      <c r="AB197" s="23">
        <v>2.4832931695</v>
      </c>
      <c r="AC197" s="23">
        <v>4.4670340164999995</v>
      </c>
      <c r="AD197" s="23">
        <v>0</v>
      </c>
      <c r="AF197" s="26">
        <f t="shared" si="23"/>
        <v>16488.166473702</v>
      </c>
      <c r="AG197" s="26">
        <f t="shared" si="24"/>
        <v>3883.5627694049999</v>
      </c>
      <c r="AH197" s="26">
        <f t="shared" si="25"/>
        <v>20371.729243107002</v>
      </c>
      <c r="AI197" s="26">
        <f t="shared" si="26"/>
        <v>80.936509006867723</v>
      </c>
      <c r="AJ197" s="26">
        <f t="shared" si="27"/>
        <v>80.936509006867723</v>
      </c>
    </row>
    <row r="198" spans="1:36" x14ac:dyDescent="0.25">
      <c r="A198" s="26" t="s">
        <v>451</v>
      </c>
      <c r="C198" s="26">
        <v>50</v>
      </c>
      <c r="D198" s="26">
        <f t="shared" si="19"/>
        <v>53.764999999999993</v>
      </c>
      <c r="E198" s="26">
        <f t="shared" si="20"/>
        <v>1.4307720651536059E-3</v>
      </c>
      <c r="F198" s="26">
        <f t="shared" si="21"/>
        <v>72.897705050456437</v>
      </c>
      <c r="G198" s="26">
        <f t="shared" si="22"/>
        <v>49.384270705205957</v>
      </c>
      <c r="H198" s="25">
        <v>737235.75703703705</v>
      </c>
      <c r="I198" s="25">
        <v>100.67361111100763</v>
      </c>
      <c r="J198" s="24">
        <v>3846.2283208799995</v>
      </c>
      <c r="K198" s="24">
        <v>0</v>
      </c>
      <c r="L198" s="23">
        <v>21.564236693999998</v>
      </c>
      <c r="M198" s="23">
        <v>78.109481622857132</v>
      </c>
      <c r="N198" s="23">
        <v>187.79814166574999</v>
      </c>
      <c r="O198" s="23">
        <v>70.898499012000002</v>
      </c>
      <c r="P198" s="23">
        <v>27.9246424446</v>
      </c>
      <c r="Q198" s="23">
        <v>62.670256373999997</v>
      </c>
      <c r="R198" s="23">
        <v>645.93464383799994</v>
      </c>
      <c r="S198" s="23">
        <v>754.67320480199999</v>
      </c>
      <c r="T198" s="23">
        <v>996.14819464050004</v>
      </c>
      <c r="U198" s="23">
        <v>52.887868334399997</v>
      </c>
      <c r="V198" s="23">
        <v>394.74057517399996</v>
      </c>
      <c r="W198" s="23">
        <v>106.24551975085714</v>
      </c>
      <c r="X198" s="23">
        <v>51.562891338749999</v>
      </c>
      <c r="Y198" s="23">
        <v>43.015072078000003</v>
      </c>
      <c r="Z198" s="23">
        <v>127.6384143276</v>
      </c>
      <c r="AA198" s="23">
        <v>0</v>
      </c>
      <c r="AB198" s="23">
        <v>2.436564009</v>
      </c>
      <c r="AC198" s="23">
        <v>4.3659504349999994</v>
      </c>
      <c r="AD198" s="23">
        <v>0</v>
      </c>
      <c r="AF198" s="26">
        <f t="shared" si="23"/>
        <v>16180.884899189998</v>
      </c>
      <c r="AG198" s="26">
        <f t="shared" si="24"/>
        <v>3846.2283208799995</v>
      </c>
      <c r="AH198" s="26">
        <f t="shared" si="25"/>
        <v>20027.113220069998</v>
      </c>
      <c r="AI198" s="26">
        <f t="shared" si="26"/>
        <v>80.794894008860268</v>
      </c>
      <c r="AJ198" s="26">
        <f t="shared" si="27"/>
        <v>80.794894008860268</v>
      </c>
    </row>
    <row r="199" spans="1:36" x14ac:dyDescent="0.25">
      <c r="A199" s="26" t="s">
        <v>452</v>
      </c>
      <c r="C199" s="26">
        <v>50</v>
      </c>
      <c r="D199" s="26">
        <f t="shared" si="19"/>
        <v>53.764999999999993</v>
      </c>
      <c r="E199" s="26">
        <f t="shared" si="20"/>
        <v>1.4307720651536059E-3</v>
      </c>
      <c r="F199" s="26">
        <f t="shared" si="21"/>
        <v>72.897705050456437</v>
      </c>
      <c r="G199" s="26">
        <f t="shared" si="22"/>
        <v>49.384270705205957</v>
      </c>
      <c r="H199" s="25">
        <v>737235.77972222224</v>
      </c>
      <c r="I199" s="25">
        <v>101.21805555559695</v>
      </c>
      <c r="J199" s="24">
        <v>3819.9446344949997</v>
      </c>
      <c r="K199" s="24">
        <v>0</v>
      </c>
      <c r="L199" s="23">
        <v>21.309670304999997</v>
      </c>
      <c r="M199" s="23">
        <v>77.579903091428562</v>
      </c>
      <c r="N199" s="23">
        <v>186.37368434850001</v>
      </c>
      <c r="O199" s="23">
        <v>70.767891985999995</v>
      </c>
      <c r="P199" s="23">
        <v>29.201462987399999</v>
      </c>
      <c r="Q199" s="23">
        <v>62.590484418000003</v>
      </c>
      <c r="R199" s="23">
        <v>638.81616988200005</v>
      </c>
      <c r="S199" s="23">
        <v>750.97319378399993</v>
      </c>
      <c r="T199" s="23">
        <v>987.30875804549999</v>
      </c>
      <c r="U199" s="23">
        <v>52.507778426400002</v>
      </c>
      <c r="V199" s="23">
        <v>390.31010330399999</v>
      </c>
      <c r="W199" s="23">
        <v>104.53511516485713</v>
      </c>
      <c r="X199" s="23">
        <v>50.975159721749996</v>
      </c>
      <c r="Y199" s="23">
        <v>42.772367205333332</v>
      </c>
      <c r="Z199" s="23">
        <v>128.28362867760001</v>
      </c>
      <c r="AA199" s="23">
        <v>0</v>
      </c>
      <c r="AB199" s="23">
        <v>3.2620473379999999</v>
      </c>
      <c r="AC199" s="23">
        <v>4.3428791339999995</v>
      </c>
      <c r="AD199" s="23">
        <v>0</v>
      </c>
      <c r="AF199" s="26">
        <f t="shared" si="23"/>
        <v>16084.088669286</v>
      </c>
      <c r="AG199" s="26">
        <f t="shared" si="24"/>
        <v>3819.9446344949997</v>
      </c>
      <c r="AH199" s="26">
        <f t="shared" si="25"/>
        <v>19904.033303781001</v>
      </c>
      <c r="AI199" s="26">
        <f t="shared" si="26"/>
        <v>80.808188088344096</v>
      </c>
      <c r="AJ199" s="26">
        <f t="shared" si="27"/>
        <v>80.808188088344096</v>
      </c>
    </row>
    <row r="200" spans="1:36" x14ac:dyDescent="0.25">
      <c r="A200" s="26" t="s">
        <v>453</v>
      </c>
      <c r="C200" s="26">
        <v>50</v>
      </c>
      <c r="D200" s="26">
        <f t="shared" si="19"/>
        <v>53.764999999999993</v>
      </c>
      <c r="E200" s="26">
        <f t="shared" si="20"/>
        <v>1.4307720651536059E-3</v>
      </c>
      <c r="F200" s="26">
        <f t="shared" si="21"/>
        <v>72.897705050456437</v>
      </c>
      <c r="G200" s="26">
        <f t="shared" si="22"/>
        <v>49.384270705205957</v>
      </c>
      <c r="H200" s="25">
        <v>737235.80240740743</v>
      </c>
      <c r="I200" s="25">
        <v>101.76250000018626</v>
      </c>
      <c r="J200" s="24">
        <v>3849.6186290099995</v>
      </c>
      <c r="K200" s="24">
        <v>0</v>
      </c>
      <c r="L200" s="23">
        <v>21.584961760999999</v>
      </c>
      <c r="M200" s="23">
        <v>78.309581865428569</v>
      </c>
      <c r="N200" s="23">
        <v>188.57122576875</v>
      </c>
      <c r="O200" s="23">
        <v>71.435004520000007</v>
      </c>
      <c r="P200" s="23">
        <v>28.286197103999999</v>
      </c>
      <c r="Q200" s="23">
        <v>63.292008383999999</v>
      </c>
      <c r="R200" s="23">
        <v>647.92776962100004</v>
      </c>
      <c r="S200" s="23">
        <v>757.765541214</v>
      </c>
      <c r="T200" s="23">
        <v>998.67450210000004</v>
      </c>
      <c r="U200" s="23">
        <v>53.0492892336</v>
      </c>
      <c r="V200" s="23">
        <v>395.72677553199998</v>
      </c>
      <c r="W200" s="23">
        <v>106.32864346971428</v>
      </c>
      <c r="X200" s="23">
        <v>51.777571749750003</v>
      </c>
      <c r="Y200" s="23">
        <v>43.200685256666667</v>
      </c>
      <c r="Z200" s="23">
        <v>128.67521513220001</v>
      </c>
      <c r="AA200" s="23">
        <v>0</v>
      </c>
      <c r="AB200" s="23">
        <v>2.4510324519999998</v>
      </c>
      <c r="AC200" s="23">
        <v>4.3624310839999998</v>
      </c>
      <c r="AD200" s="23">
        <v>0</v>
      </c>
      <c r="AF200" s="26">
        <f t="shared" si="23"/>
        <v>16242.264726863998</v>
      </c>
      <c r="AG200" s="26">
        <f t="shared" si="24"/>
        <v>3849.6186290099995</v>
      </c>
      <c r="AH200" s="26">
        <f t="shared" si="25"/>
        <v>20091.883355873997</v>
      </c>
      <c r="AI200" s="26">
        <f t="shared" si="26"/>
        <v>80.83993142492271</v>
      </c>
      <c r="AJ200" s="26">
        <f t="shared" si="27"/>
        <v>80.83993142492271</v>
      </c>
    </row>
    <row r="201" spans="1:36" x14ac:dyDescent="0.25">
      <c r="A201" s="26" t="s">
        <v>454</v>
      </c>
      <c r="C201" s="26">
        <v>50</v>
      </c>
      <c r="D201" s="26">
        <f t="shared" si="19"/>
        <v>53.764999999999993</v>
      </c>
      <c r="E201" s="26">
        <f t="shared" si="20"/>
        <v>1.4307720651536059E-3</v>
      </c>
      <c r="F201" s="26">
        <f t="shared" si="21"/>
        <v>72.897705050456437</v>
      </c>
      <c r="G201" s="26">
        <f t="shared" si="22"/>
        <v>49.384270705205957</v>
      </c>
      <c r="H201" s="25">
        <v>737235.82505787036</v>
      </c>
      <c r="I201" s="25">
        <v>102.30611111037433</v>
      </c>
      <c r="J201" s="24">
        <v>3816.8036137274999</v>
      </c>
      <c r="K201" s="24">
        <v>0</v>
      </c>
      <c r="L201" s="23">
        <v>21.323747708999999</v>
      </c>
      <c r="M201" s="23">
        <v>77.222940347142853</v>
      </c>
      <c r="N201" s="23">
        <v>185.91088969200001</v>
      </c>
      <c r="O201" s="23">
        <v>70.58983889466667</v>
      </c>
      <c r="P201" s="23">
        <v>28.336171888199999</v>
      </c>
      <c r="Q201" s="23">
        <v>62.740643394000003</v>
      </c>
      <c r="R201" s="23">
        <v>643.19424252600004</v>
      </c>
      <c r="S201" s="23">
        <v>749.15486243399994</v>
      </c>
      <c r="T201" s="23">
        <v>990.11837326049999</v>
      </c>
      <c r="U201" s="23">
        <v>52.6199284116</v>
      </c>
      <c r="V201" s="23">
        <v>392.77325796499997</v>
      </c>
      <c r="W201" s="23">
        <v>105.37037446885714</v>
      </c>
      <c r="X201" s="23">
        <v>51.256414522500002</v>
      </c>
      <c r="Y201" s="23">
        <v>42.609434288666669</v>
      </c>
      <c r="Z201" s="23">
        <v>127.63466035319999</v>
      </c>
      <c r="AA201" s="23">
        <v>0</v>
      </c>
      <c r="AB201" s="23">
        <v>2.4488817374999998</v>
      </c>
      <c r="AC201" s="23">
        <v>4.3061214679999997</v>
      </c>
      <c r="AD201" s="23">
        <v>0</v>
      </c>
      <c r="AF201" s="26">
        <f t="shared" si="23"/>
        <v>16088.128884234</v>
      </c>
      <c r="AG201" s="26">
        <f t="shared" si="24"/>
        <v>3816.8036137274999</v>
      </c>
      <c r="AH201" s="26">
        <f t="shared" si="25"/>
        <v>19904.932497961501</v>
      </c>
      <c r="AI201" s="26">
        <f t="shared" si="26"/>
        <v>80.824835180333395</v>
      </c>
      <c r="AJ201" s="26">
        <f t="shared" si="27"/>
        <v>80.824835180333395</v>
      </c>
    </row>
    <row r="202" spans="1:36" x14ac:dyDescent="0.25">
      <c r="A202" s="26" t="s">
        <v>455</v>
      </c>
      <c r="C202" s="26">
        <v>50</v>
      </c>
      <c r="D202" s="26">
        <f t="shared" si="19"/>
        <v>53.764999999999993</v>
      </c>
      <c r="E202" s="26">
        <f t="shared" si="20"/>
        <v>1.4307720651536059E-3</v>
      </c>
      <c r="F202" s="26">
        <f t="shared" si="21"/>
        <v>72.897705050456437</v>
      </c>
      <c r="G202" s="26">
        <f t="shared" si="22"/>
        <v>49.384270705205957</v>
      </c>
      <c r="H202" s="25">
        <v>737236.46849537035</v>
      </c>
      <c r="I202" s="25">
        <v>117.74861111026257</v>
      </c>
      <c r="J202" s="24">
        <v>4117.6142748674993</v>
      </c>
      <c r="K202" s="24">
        <v>0</v>
      </c>
      <c r="L202" s="23">
        <v>23.192914128999998</v>
      </c>
      <c r="M202" s="23">
        <v>97.799412527142849</v>
      </c>
      <c r="N202" s="23">
        <v>208.137937491</v>
      </c>
      <c r="O202" s="23">
        <v>89.519254806666666</v>
      </c>
      <c r="P202" s="23">
        <v>0</v>
      </c>
      <c r="Q202" s="23">
        <v>71.564829467999999</v>
      </c>
      <c r="R202" s="23">
        <v>691.27209653700004</v>
      </c>
      <c r="S202" s="23">
        <v>814.10956864599996</v>
      </c>
      <c r="T202" s="23">
        <v>1074.8408830005001</v>
      </c>
      <c r="U202" s="23">
        <v>56.593041067199998</v>
      </c>
      <c r="V202" s="23">
        <v>428.53768490499999</v>
      </c>
      <c r="W202" s="23">
        <v>104.07391259571428</v>
      </c>
      <c r="X202" s="23">
        <v>76.6848986145</v>
      </c>
      <c r="Y202" s="23">
        <v>46.284679503333336</v>
      </c>
      <c r="Z202" s="23">
        <v>164.16012739499999</v>
      </c>
      <c r="AA202" s="23">
        <v>38.634795396000001</v>
      </c>
      <c r="AB202" s="23">
        <v>5.7934383044999995</v>
      </c>
      <c r="AC202" s="23">
        <v>8.8294651005000002</v>
      </c>
      <c r="AD202" s="23">
        <v>3.6832522037142854</v>
      </c>
      <c r="AF202" s="26">
        <f t="shared" si="23"/>
        <v>18239.186716476001</v>
      </c>
      <c r="AG202" s="26">
        <f t="shared" si="24"/>
        <v>4117.6142748674993</v>
      </c>
      <c r="AH202" s="26">
        <f t="shared" si="25"/>
        <v>22356.800991343502</v>
      </c>
      <c r="AI202" s="26">
        <f t="shared" si="26"/>
        <v>81.582274331368666</v>
      </c>
      <c r="AJ202" s="26">
        <f t="shared" si="27"/>
        <v>81.582274331368666</v>
      </c>
    </row>
    <row r="203" spans="1:36" x14ac:dyDescent="0.25">
      <c r="A203" s="26" t="s">
        <v>456</v>
      </c>
      <c r="C203" s="26">
        <v>50</v>
      </c>
      <c r="D203" s="26">
        <f t="shared" si="19"/>
        <v>53.764999999999993</v>
      </c>
      <c r="E203" s="26">
        <f t="shared" si="20"/>
        <v>1.4307720651536059E-3</v>
      </c>
      <c r="F203" s="26">
        <f t="shared" si="21"/>
        <v>72.897705050456437</v>
      </c>
      <c r="G203" s="26">
        <f t="shared" si="22"/>
        <v>49.384270705205957</v>
      </c>
      <c r="H203" s="25">
        <v>737236.49118055555</v>
      </c>
      <c r="I203" s="25">
        <v>118.29305555485189</v>
      </c>
      <c r="J203" s="24">
        <v>3839.7585806249999</v>
      </c>
      <c r="K203" s="24">
        <v>0</v>
      </c>
      <c r="L203" s="23">
        <v>21.645963845000001</v>
      </c>
      <c r="M203" s="23">
        <v>90.829756841999995</v>
      </c>
      <c r="N203" s="23">
        <v>187.09456474499999</v>
      </c>
      <c r="O203" s="23">
        <v>72.368023574000006</v>
      </c>
      <c r="P203" s="23">
        <v>0</v>
      </c>
      <c r="Q203" s="23">
        <v>67.121062272000003</v>
      </c>
      <c r="R203" s="23">
        <v>642.42585089099998</v>
      </c>
      <c r="S203" s="23">
        <v>766.35823219999997</v>
      </c>
      <c r="T203" s="23">
        <v>994.98974160299997</v>
      </c>
      <c r="U203" s="23">
        <v>52.667322338399998</v>
      </c>
      <c r="V203" s="23">
        <v>392.23988076899997</v>
      </c>
      <c r="W203" s="23">
        <v>94.331678675142854</v>
      </c>
      <c r="X203" s="23">
        <v>51.697799793750001</v>
      </c>
      <c r="Y203" s="23">
        <v>42.954330686666665</v>
      </c>
      <c r="Z203" s="23">
        <v>131.83488846</v>
      </c>
      <c r="AA203" s="23">
        <v>27.15979149</v>
      </c>
      <c r="AB203" s="23">
        <v>2.5083196654999997</v>
      </c>
      <c r="AC203" s="23">
        <v>4.5190422034999997</v>
      </c>
      <c r="AD203" s="23">
        <v>0</v>
      </c>
      <c r="AF203" s="26">
        <f t="shared" si="23"/>
        <v>16269.234686694002</v>
      </c>
      <c r="AG203" s="26">
        <f t="shared" si="24"/>
        <v>3839.7585806249999</v>
      </c>
      <c r="AH203" s="26">
        <f t="shared" si="25"/>
        <v>20108.993267319001</v>
      </c>
      <c r="AI203" s="26">
        <f t="shared" si="26"/>
        <v>80.905266963983976</v>
      </c>
      <c r="AJ203" s="26">
        <f t="shared" si="27"/>
        <v>80.905266963983976</v>
      </c>
    </row>
    <row r="204" spans="1:36" x14ac:dyDescent="0.25">
      <c r="A204" s="26" t="s">
        <v>457</v>
      </c>
      <c r="C204" s="26">
        <v>50</v>
      </c>
      <c r="D204" s="26">
        <f t="shared" si="19"/>
        <v>53.764999999999993</v>
      </c>
      <c r="E204" s="26">
        <f t="shared" si="20"/>
        <v>1.4307720651536059E-3</v>
      </c>
      <c r="F204" s="26">
        <f t="shared" si="21"/>
        <v>72.897705050456437</v>
      </c>
      <c r="G204" s="26">
        <f t="shared" si="22"/>
        <v>49.384270705205957</v>
      </c>
      <c r="H204" s="25">
        <v>737236.51406249998</v>
      </c>
      <c r="I204" s="25">
        <v>118.8422222211957</v>
      </c>
      <c r="J204" s="24">
        <v>3770.5945350974998</v>
      </c>
      <c r="K204" s="24">
        <v>0</v>
      </c>
      <c r="L204" s="23">
        <v>21.426590965999999</v>
      </c>
      <c r="M204" s="23">
        <v>89.226943843714281</v>
      </c>
      <c r="N204" s="23">
        <v>183.6837270675</v>
      </c>
      <c r="O204" s="23">
        <v>70.508242089999996</v>
      </c>
      <c r="P204" s="23">
        <v>0</v>
      </c>
      <c r="Q204" s="23">
        <v>66.098104247999999</v>
      </c>
      <c r="R204" s="23">
        <v>631.61323150199996</v>
      </c>
      <c r="S204" s="23">
        <v>748.47992911999995</v>
      </c>
      <c r="T204" s="23">
        <v>977.60942668949997</v>
      </c>
      <c r="U204" s="23">
        <v>51.976591048799996</v>
      </c>
      <c r="V204" s="23">
        <v>386.29647900800001</v>
      </c>
      <c r="W204" s="23">
        <v>93.198782829428566</v>
      </c>
      <c r="X204" s="23">
        <v>50.89186841475</v>
      </c>
      <c r="Y204" s="23">
        <v>42.285132611333331</v>
      </c>
      <c r="Z204" s="23">
        <v>127.750095066</v>
      </c>
      <c r="AA204" s="23">
        <v>25.954253802</v>
      </c>
      <c r="AB204" s="23">
        <v>2.3958959529999997</v>
      </c>
      <c r="AC204" s="23">
        <v>4.5301868149999995</v>
      </c>
      <c r="AD204" s="23">
        <v>0</v>
      </c>
      <c r="AF204" s="26">
        <f t="shared" si="23"/>
        <v>15951.897153258</v>
      </c>
      <c r="AG204" s="26">
        <f t="shared" si="24"/>
        <v>3770.5945350974998</v>
      </c>
      <c r="AH204" s="26">
        <f t="shared" si="25"/>
        <v>19722.491688355498</v>
      </c>
      <c r="AI204" s="26">
        <f t="shared" si="26"/>
        <v>80.881753712064054</v>
      </c>
      <c r="AJ204" s="26">
        <f t="shared" si="27"/>
        <v>80.881753712064054</v>
      </c>
    </row>
    <row r="205" spans="1:36" x14ac:dyDescent="0.25">
      <c r="A205" s="26" t="s">
        <v>458</v>
      </c>
      <c r="C205" s="26">
        <v>50</v>
      </c>
      <c r="D205" s="26">
        <f t="shared" si="19"/>
        <v>53.764999999999993</v>
      </c>
      <c r="E205" s="26">
        <f t="shared" si="20"/>
        <v>1.4307720651536059E-3</v>
      </c>
      <c r="F205" s="26">
        <f t="shared" si="21"/>
        <v>72.897705050456437</v>
      </c>
      <c r="G205" s="26">
        <f t="shared" si="22"/>
        <v>49.384270705205957</v>
      </c>
      <c r="H205" s="25">
        <v>737236.53685185185</v>
      </c>
      <c r="I205" s="25">
        <v>119.3891666661948</v>
      </c>
      <c r="J205" s="24">
        <v>3716.0094010874996</v>
      </c>
      <c r="K205" s="24">
        <v>0</v>
      </c>
      <c r="L205" s="23">
        <v>20.976114037999999</v>
      </c>
      <c r="M205" s="23">
        <v>75.643589688857134</v>
      </c>
      <c r="N205" s="23">
        <v>179.21268490124999</v>
      </c>
      <c r="O205" s="23">
        <v>69.025682894666673</v>
      </c>
      <c r="P205" s="23">
        <v>0</v>
      </c>
      <c r="Q205" s="23">
        <v>64.913256078000003</v>
      </c>
      <c r="R205" s="23">
        <v>624.59681872500005</v>
      </c>
      <c r="S205" s="23">
        <v>733.75340038000002</v>
      </c>
      <c r="T205" s="23">
        <v>965.14681824000002</v>
      </c>
      <c r="U205" s="23">
        <v>51.478250947199996</v>
      </c>
      <c r="V205" s="23">
        <v>383.15213440899998</v>
      </c>
      <c r="W205" s="23">
        <v>104.14463479199999</v>
      </c>
      <c r="X205" s="23">
        <v>50.237562408000002</v>
      </c>
      <c r="Y205" s="23">
        <v>41.271559523333337</v>
      </c>
      <c r="Z205" s="23">
        <v>123.0280645176</v>
      </c>
      <c r="AA205" s="23">
        <v>25.802601767999999</v>
      </c>
      <c r="AB205" s="23">
        <v>2.3540547799999998</v>
      </c>
      <c r="AC205" s="23">
        <v>4.3729891369999994</v>
      </c>
      <c r="AD205" s="23">
        <v>0</v>
      </c>
      <c r="AF205" s="26">
        <f t="shared" si="23"/>
        <v>15687.267766632</v>
      </c>
      <c r="AG205" s="26">
        <f t="shared" si="24"/>
        <v>3716.0094010874996</v>
      </c>
      <c r="AH205" s="26">
        <f t="shared" si="25"/>
        <v>19403.277167719498</v>
      </c>
      <c r="AI205" s="26">
        <f t="shared" si="26"/>
        <v>80.848547547062395</v>
      </c>
      <c r="AJ205" s="26">
        <f t="shared" si="27"/>
        <v>80.848547547062395</v>
      </c>
    </row>
    <row r="206" spans="1:36" x14ac:dyDescent="0.25">
      <c r="A206" s="26" t="s">
        <v>459</v>
      </c>
      <c r="C206" s="26">
        <v>50</v>
      </c>
      <c r="D206" s="26">
        <f t="shared" si="19"/>
        <v>53.764999999999993</v>
      </c>
      <c r="E206" s="26">
        <f t="shared" si="20"/>
        <v>1.4307720651536059E-3</v>
      </c>
      <c r="F206" s="26">
        <f t="shared" si="21"/>
        <v>72.897705050456437</v>
      </c>
      <c r="G206" s="26">
        <f t="shared" si="22"/>
        <v>49.384270705205957</v>
      </c>
      <c r="H206" s="25">
        <v>737236.55973379628</v>
      </c>
      <c r="I206" s="25">
        <v>119.9383333325386</v>
      </c>
      <c r="J206" s="24">
        <v>3762.1216975649995</v>
      </c>
      <c r="K206" s="24">
        <v>0</v>
      </c>
      <c r="L206" s="23">
        <v>21.323356669999999</v>
      </c>
      <c r="M206" s="23">
        <v>76.804640342571417</v>
      </c>
      <c r="N206" s="23">
        <v>182.18125746974999</v>
      </c>
      <c r="O206" s="23">
        <v>70.060111395999996</v>
      </c>
      <c r="P206" s="23">
        <v>0</v>
      </c>
      <c r="Q206" s="23">
        <v>65.872865783999998</v>
      </c>
      <c r="R206" s="23">
        <v>633.791709771</v>
      </c>
      <c r="S206" s="23">
        <v>743.53406784799995</v>
      </c>
      <c r="T206" s="23">
        <v>978.76787972700004</v>
      </c>
      <c r="U206" s="23">
        <v>52.021169494799999</v>
      </c>
      <c r="V206" s="23">
        <v>388.89727939699998</v>
      </c>
      <c r="W206" s="23">
        <v>105.82353280714285</v>
      </c>
      <c r="X206" s="23">
        <v>51.245856469499998</v>
      </c>
      <c r="Y206" s="23">
        <v>41.881058977999999</v>
      </c>
      <c r="Z206" s="23">
        <v>124.3877071206</v>
      </c>
      <c r="AA206" s="23">
        <v>27.037574027999998</v>
      </c>
      <c r="AB206" s="23">
        <v>3.1728904459999998</v>
      </c>
      <c r="AC206" s="23">
        <v>4.4077916080000001</v>
      </c>
      <c r="AD206" s="23">
        <v>0</v>
      </c>
      <c r="AF206" s="26">
        <f t="shared" si="23"/>
        <v>15933.209399447998</v>
      </c>
      <c r="AG206" s="26">
        <f t="shared" si="24"/>
        <v>3762.1216975649995</v>
      </c>
      <c r="AH206" s="26">
        <f t="shared" si="25"/>
        <v>19695.331097012997</v>
      </c>
      <c r="AI206" s="26">
        <f t="shared" si="26"/>
        <v>80.898408465265334</v>
      </c>
      <c r="AJ206" s="26">
        <f t="shared" si="27"/>
        <v>80.898408465265334</v>
      </c>
    </row>
    <row r="207" spans="1:36" x14ac:dyDescent="0.25">
      <c r="A207" s="26" t="s">
        <v>460</v>
      </c>
      <c r="C207" s="26">
        <v>50</v>
      </c>
      <c r="D207" s="26">
        <f t="shared" si="19"/>
        <v>53.764999999999993</v>
      </c>
      <c r="E207" s="26">
        <f t="shared" si="20"/>
        <v>1.4307720651536059E-3</v>
      </c>
      <c r="F207" s="26">
        <f t="shared" si="21"/>
        <v>72.897705050456437</v>
      </c>
      <c r="G207" s="26">
        <f t="shared" si="22"/>
        <v>49.384270705205957</v>
      </c>
      <c r="H207" s="25">
        <v>737236.58258101856</v>
      </c>
      <c r="I207" s="25">
        <v>120.48666666727513</v>
      </c>
      <c r="J207" s="24">
        <v>3772.9231723424996</v>
      </c>
      <c r="K207" s="24">
        <v>0</v>
      </c>
      <c r="L207" s="23">
        <v>21.411731484000001</v>
      </c>
      <c r="M207" s="23">
        <v>77.132107573714279</v>
      </c>
      <c r="N207" s="23">
        <v>183.14379996824999</v>
      </c>
      <c r="O207" s="23">
        <v>70.876079442666665</v>
      </c>
      <c r="P207" s="23">
        <v>0</v>
      </c>
      <c r="Q207" s="23">
        <v>66.600198324000004</v>
      </c>
      <c r="R207" s="23">
        <v>638.86778703000004</v>
      </c>
      <c r="S207" s="23">
        <v>748.40641378800001</v>
      </c>
      <c r="T207" s="23">
        <v>985.94090362350005</v>
      </c>
      <c r="U207" s="23">
        <v>52.485723826799997</v>
      </c>
      <c r="V207" s="23">
        <v>391.665835517</v>
      </c>
      <c r="W207" s="23">
        <v>106.79520885942857</v>
      </c>
      <c r="X207" s="23">
        <v>51.811592142750001</v>
      </c>
      <c r="Y207" s="23">
        <v>42.069279083333335</v>
      </c>
      <c r="Z207" s="23">
        <v>126.0117702954</v>
      </c>
      <c r="AA207" s="23">
        <v>26.620370963999999</v>
      </c>
      <c r="AB207" s="23">
        <v>2.4070405644999999</v>
      </c>
      <c r="AC207" s="23">
        <v>4.3665369934999996</v>
      </c>
      <c r="AD207" s="23">
        <v>0</v>
      </c>
      <c r="AF207" s="26">
        <f t="shared" si="23"/>
        <v>16039.681498368</v>
      </c>
      <c r="AG207" s="26">
        <f t="shared" si="24"/>
        <v>3772.9231723424996</v>
      </c>
      <c r="AH207" s="26">
        <f t="shared" si="25"/>
        <v>19812.604670710498</v>
      </c>
      <c r="AI207" s="26">
        <f t="shared" si="26"/>
        <v>80.956955256266156</v>
      </c>
      <c r="AJ207" s="26">
        <f t="shared" si="27"/>
        <v>80.956955256266156</v>
      </c>
    </row>
    <row r="208" spans="1:36" x14ac:dyDescent="0.25">
      <c r="A208" s="26" t="s">
        <v>461</v>
      </c>
      <c r="C208" s="26">
        <v>50</v>
      </c>
      <c r="D208" s="26">
        <f t="shared" si="19"/>
        <v>53.764999999999993</v>
      </c>
      <c r="E208" s="26">
        <f t="shared" si="20"/>
        <v>1.4307720651536059E-3</v>
      </c>
      <c r="F208" s="26">
        <f t="shared" si="21"/>
        <v>72.897705050456437</v>
      </c>
      <c r="G208" s="26">
        <f t="shared" si="22"/>
        <v>49.384270705205957</v>
      </c>
      <c r="H208" s="25">
        <v>737236.60547453701</v>
      </c>
      <c r="I208" s="25">
        <v>121.03611110989004</v>
      </c>
      <c r="J208" s="24">
        <v>3769.7938827449998</v>
      </c>
      <c r="K208" s="24">
        <v>0</v>
      </c>
      <c r="L208" s="23">
        <v>21.503625649</v>
      </c>
      <c r="M208" s="23">
        <v>77.302712303142854</v>
      </c>
      <c r="N208" s="23">
        <v>183.72859879275001</v>
      </c>
      <c r="O208" s="23">
        <v>70.721227998666663</v>
      </c>
      <c r="P208" s="23">
        <v>0</v>
      </c>
      <c r="Q208" s="23">
        <v>66.452385582000005</v>
      </c>
      <c r="R208" s="23">
        <v>637.97035252499995</v>
      </c>
      <c r="S208" s="23">
        <v>747.76432775000001</v>
      </c>
      <c r="T208" s="23">
        <v>984.86984780249998</v>
      </c>
      <c r="U208" s="23">
        <v>52.527017545199996</v>
      </c>
      <c r="V208" s="23">
        <v>391.71667058699995</v>
      </c>
      <c r="W208" s="23">
        <v>106.80526414799999</v>
      </c>
      <c r="X208" s="23">
        <v>51.785783568749999</v>
      </c>
      <c r="Y208" s="23">
        <v>42.204057192</v>
      </c>
      <c r="Z208" s="23">
        <v>126.0863805366</v>
      </c>
      <c r="AA208" s="23">
        <v>26.753466419999999</v>
      </c>
      <c r="AB208" s="23">
        <v>2.4549428419999999</v>
      </c>
      <c r="AC208" s="23">
        <v>4.3806143974999996</v>
      </c>
      <c r="AD208" s="23">
        <v>0</v>
      </c>
      <c r="AF208" s="26">
        <f t="shared" si="23"/>
        <v>16040.93204109</v>
      </c>
      <c r="AG208" s="26">
        <f t="shared" si="24"/>
        <v>3769.7938827449998</v>
      </c>
      <c r="AH208" s="26">
        <f t="shared" si="25"/>
        <v>19810.725923835002</v>
      </c>
      <c r="AI208" s="26">
        <f t="shared" si="26"/>
        <v>80.970945248354454</v>
      </c>
      <c r="AJ208" s="26">
        <f t="shared" si="27"/>
        <v>80.970945248354454</v>
      </c>
    </row>
    <row r="209" spans="1:36" x14ac:dyDescent="0.25">
      <c r="A209" s="26" t="s">
        <v>462</v>
      </c>
      <c r="C209" s="26">
        <v>50</v>
      </c>
      <c r="D209" s="26">
        <f t="shared" si="19"/>
        <v>53.764999999999993</v>
      </c>
      <c r="E209" s="26">
        <f t="shared" si="20"/>
        <v>1.4307720651536059E-3</v>
      </c>
      <c r="F209" s="26">
        <f t="shared" si="21"/>
        <v>72.897705050456437</v>
      </c>
      <c r="G209" s="26">
        <f t="shared" si="22"/>
        <v>49.384270705205957</v>
      </c>
      <c r="H209" s="25">
        <v>737236.6283333333</v>
      </c>
      <c r="I209" s="25">
        <v>121.58472222089767</v>
      </c>
      <c r="J209" s="24">
        <v>3791.6138589449997</v>
      </c>
      <c r="K209" s="24">
        <v>0</v>
      </c>
      <c r="L209" s="23">
        <v>21.791821391999999</v>
      </c>
      <c r="M209" s="23">
        <v>77.874523046571426</v>
      </c>
      <c r="N209" s="23">
        <v>184.78733688525</v>
      </c>
      <c r="O209" s="23">
        <v>71.524943489999998</v>
      </c>
      <c r="P209" s="23">
        <v>0</v>
      </c>
      <c r="Q209" s="23">
        <v>67.179718121999997</v>
      </c>
      <c r="R209" s="23">
        <v>643.21066616400003</v>
      </c>
      <c r="S209" s="23">
        <v>753.24591245199997</v>
      </c>
      <c r="T209" s="23">
        <v>993.61836783000001</v>
      </c>
      <c r="U209" s="23">
        <v>52.974678992400001</v>
      </c>
      <c r="V209" s="23">
        <v>395.10815183399995</v>
      </c>
      <c r="W209" s="23">
        <v>107.89760366314285</v>
      </c>
      <c r="X209" s="23">
        <v>52.3567982685</v>
      </c>
      <c r="Y209" s="23">
        <v>42.481173496666671</v>
      </c>
      <c r="Z209" s="23">
        <v>126.6820893492</v>
      </c>
      <c r="AA209" s="23">
        <v>26.917489505999999</v>
      </c>
      <c r="AB209" s="23">
        <v>2.4480996595</v>
      </c>
      <c r="AC209" s="23">
        <v>4.3641907594999996</v>
      </c>
      <c r="AD209" s="23">
        <v>0</v>
      </c>
      <c r="AF209" s="26">
        <f t="shared" si="23"/>
        <v>16169.988988494</v>
      </c>
      <c r="AG209" s="26">
        <f t="shared" si="24"/>
        <v>3791.6138589449997</v>
      </c>
      <c r="AH209" s="26">
        <f t="shared" si="25"/>
        <v>19961.602847439</v>
      </c>
      <c r="AI209" s="26">
        <f t="shared" si="26"/>
        <v>81.005463900252622</v>
      </c>
      <c r="AJ209" s="26">
        <f t="shared" si="27"/>
        <v>81.005463900252622</v>
      </c>
    </row>
    <row r="210" spans="1:36" x14ac:dyDescent="0.25">
      <c r="A210" s="26" t="s">
        <v>463</v>
      </c>
      <c r="C210" s="26">
        <v>50</v>
      </c>
      <c r="D210" s="26">
        <f t="shared" si="19"/>
        <v>53.764999999999993</v>
      </c>
      <c r="E210" s="26">
        <f t="shared" si="20"/>
        <v>1.4307720651536059E-3</v>
      </c>
      <c r="F210" s="26">
        <f t="shared" si="21"/>
        <v>72.897705050456437</v>
      </c>
      <c r="G210" s="26">
        <f t="shared" si="22"/>
        <v>49.384270705205957</v>
      </c>
      <c r="H210" s="25">
        <v>737236.65120370372</v>
      </c>
      <c r="I210" s="25">
        <v>122.13361111097038</v>
      </c>
      <c r="J210" s="24">
        <v>3748.5575322524996</v>
      </c>
      <c r="K210" s="24">
        <v>0</v>
      </c>
      <c r="L210" s="23">
        <v>21.420725381</v>
      </c>
      <c r="M210" s="23">
        <v>76.993344591428567</v>
      </c>
      <c r="N210" s="23">
        <v>182.90096474924999</v>
      </c>
      <c r="O210" s="23">
        <v>70.81351320266667</v>
      </c>
      <c r="P210" s="23">
        <v>0</v>
      </c>
      <c r="Q210" s="23">
        <v>66.489925326000005</v>
      </c>
      <c r="R210" s="23">
        <v>636.16492546200004</v>
      </c>
      <c r="S210" s="23">
        <v>744.64461860799997</v>
      </c>
      <c r="T210" s="23">
        <v>981.42733596599999</v>
      </c>
      <c r="U210" s="23">
        <v>52.476338890800001</v>
      </c>
      <c r="V210" s="23">
        <v>390.51970020799996</v>
      </c>
      <c r="W210" s="23">
        <v>106.77074099057143</v>
      </c>
      <c r="X210" s="23">
        <v>53.696204603250003</v>
      </c>
      <c r="Y210" s="23">
        <v>42.046598821333333</v>
      </c>
      <c r="Z210" s="23">
        <v>125.4655670202</v>
      </c>
      <c r="AA210" s="23">
        <v>26.843903076</v>
      </c>
      <c r="AB210" s="23">
        <v>2.4349998529999999</v>
      </c>
      <c r="AC210" s="23">
        <v>4.3679056300000001</v>
      </c>
      <c r="AD210" s="23">
        <v>0</v>
      </c>
      <c r="AF210" s="26">
        <f t="shared" si="23"/>
        <v>16006.512788309999</v>
      </c>
      <c r="AG210" s="26">
        <f t="shared" si="24"/>
        <v>3748.5575322524996</v>
      </c>
      <c r="AH210" s="26">
        <f t="shared" si="25"/>
        <v>19755.0703205625</v>
      </c>
      <c r="AI210" s="26">
        <f t="shared" si="26"/>
        <v>81.024833263434488</v>
      </c>
      <c r="AJ210" s="26">
        <f t="shared" si="27"/>
        <v>81.024833263434488</v>
      </c>
    </row>
    <row r="211" spans="1:36" x14ac:dyDescent="0.25">
      <c r="A211" s="26" t="s">
        <v>464</v>
      </c>
      <c r="C211" s="26">
        <v>50</v>
      </c>
      <c r="D211" s="26">
        <f t="shared" si="19"/>
        <v>53.764999999999993</v>
      </c>
      <c r="E211" s="26">
        <f t="shared" si="20"/>
        <v>1.4307720651536059E-3</v>
      </c>
      <c r="F211" s="26">
        <f t="shared" si="21"/>
        <v>72.897705050456437</v>
      </c>
      <c r="G211" s="26">
        <f t="shared" si="22"/>
        <v>49.384270705205957</v>
      </c>
      <c r="H211" s="25">
        <v>737236.67409722228</v>
      </c>
      <c r="I211" s="25">
        <v>122.68305555637926</v>
      </c>
      <c r="J211" s="24">
        <v>3706.7329784099998</v>
      </c>
      <c r="K211" s="24">
        <v>0</v>
      </c>
      <c r="L211" s="23">
        <v>21.211519515999999</v>
      </c>
      <c r="M211" s="23">
        <v>75.912736246285704</v>
      </c>
      <c r="N211" s="23">
        <v>179.43469729349999</v>
      </c>
      <c r="O211" s="23">
        <v>68.986318302000001</v>
      </c>
      <c r="P211" s="23">
        <v>0</v>
      </c>
      <c r="Q211" s="23">
        <v>65.828287337999996</v>
      </c>
      <c r="R211" s="23">
        <v>627.026344032</v>
      </c>
      <c r="S211" s="23">
        <v>732.97757900399995</v>
      </c>
      <c r="T211" s="23">
        <v>967.85671850999995</v>
      </c>
      <c r="U211" s="23">
        <v>51.714282087599997</v>
      </c>
      <c r="V211" s="23">
        <v>385.37871047499999</v>
      </c>
      <c r="W211" s="23">
        <v>105.35964882771428</v>
      </c>
      <c r="X211" s="23">
        <v>52.739234410499996</v>
      </c>
      <c r="Y211" s="23">
        <v>41.304406799333336</v>
      </c>
      <c r="Z211" s="23">
        <v>122.66299050719999</v>
      </c>
      <c r="AA211" s="23">
        <v>26.231749296</v>
      </c>
      <c r="AB211" s="23">
        <v>2.4242462804999998</v>
      </c>
      <c r="AC211" s="23">
        <v>4.376899527</v>
      </c>
      <c r="AD211" s="23">
        <v>0</v>
      </c>
      <c r="AF211" s="26">
        <f t="shared" si="23"/>
        <v>15751.538154594</v>
      </c>
      <c r="AG211" s="26">
        <f t="shared" si="24"/>
        <v>3706.7329784099998</v>
      </c>
      <c r="AH211" s="26">
        <f t="shared" si="25"/>
        <v>19458.271133004</v>
      </c>
      <c r="AI211" s="26">
        <f t="shared" si="26"/>
        <v>80.950347782322481</v>
      </c>
      <c r="AJ211" s="26">
        <f t="shared" si="27"/>
        <v>80.950347782322481</v>
      </c>
    </row>
    <row r="212" spans="1:36" x14ac:dyDescent="0.25">
      <c r="A212" s="26" t="s">
        <v>465</v>
      </c>
      <c r="C212" s="26">
        <v>50</v>
      </c>
      <c r="D212" s="26">
        <f t="shared" si="19"/>
        <v>53.764999999999993</v>
      </c>
      <c r="E212" s="26">
        <f t="shared" si="20"/>
        <v>1.4307720651536059E-3</v>
      </c>
      <c r="F212" s="26">
        <f t="shared" si="21"/>
        <v>72.897705050456437</v>
      </c>
      <c r="G212" s="26">
        <f t="shared" si="22"/>
        <v>49.384270705205957</v>
      </c>
      <c r="H212" s="25">
        <v>737236.69696759258</v>
      </c>
      <c r="I212" s="25">
        <v>123.23194444365799</v>
      </c>
      <c r="J212" s="24">
        <v>3741.2402149649997</v>
      </c>
      <c r="K212" s="24">
        <v>0</v>
      </c>
      <c r="L212" s="23">
        <v>21.374973817999997</v>
      </c>
      <c r="M212" s="23">
        <v>76.713137216571425</v>
      </c>
      <c r="N212" s="23">
        <v>182.40180346574999</v>
      </c>
      <c r="O212" s="23">
        <v>70.509545553333339</v>
      </c>
      <c r="P212" s="23">
        <v>0</v>
      </c>
      <c r="Q212" s="23">
        <v>66.579082217999996</v>
      </c>
      <c r="R212" s="23">
        <v>634.14012551999997</v>
      </c>
      <c r="S212" s="23">
        <v>740.49413066199998</v>
      </c>
      <c r="T212" s="23">
        <v>978.89809571399996</v>
      </c>
      <c r="U212" s="23">
        <v>52.481500605599997</v>
      </c>
      <c r="V212" s="23">
        <v>391.691644091</v>
      </c>
      <c r="W212" s="23">
        <v>106.16641814742856</v>
      </c>
      <c r="X212" s="23">
        <v>53.508212604000001</v>
      </c>
      <c r="Y212" s="23">
        <v>41.840130229333333</v>
      </c>
      <c r="Z212" s="23">
        <v>125.23164749039999</v>
      </c>
      <c r="AA212" s="23">
        <v>26.445896471999998</v>
      </c>
      <c r="AB212" s="23">
        <v>2.4017615379999997</v>
      </c>
      <c r="AC212" s="23">
        <v>4.3978201134999999</v>
      </c>
      <c r="AD212" s="23">
        <v>0</v>
      </c>
      <c r="AF212" s="26">
        <f t="shared" si="23"/>
        <v>15963.367891284001</v>
      </c>
      <c r="AG212" s="26">
        <f t="shared" si="24"/>
        <v>3741.2402149649997</v>
      </c>
      <c r="AH212" s="26">
        <f t="shared" si="25"/>
        <v>19704.608106249001</v>
      </c>
      <c r="AI212" s="26">
        <f t="shared" si="26"/>
        <v>81.01337415698957</v>
      </c>
      <c r="AJ212" s="26">
        <f t="shared" si="27"/>
        <v>81.01337415698957</v>
      </c>
    </row>
    <row r="213" spans="1:36" x14ac:dyDescent="0.25">
      <c r="A213" s="26" t="s">
        <v>466</v>
      </c>
      <c r="C213" s="26">
        <v>50</v>
      </c>
      <c r="D213" s="26">
        <f t="shared" ref="D213:D245" si="28">C213*$R$1</f>
        <v>53.764999999999993</v>
      </c>
      <c r="E213" s="26">
        <f t="shared" ref="E213:E245" si="29">(D213*$L$5)/(60*1000)</f>
        <v>1.4307720651536059E-3</v>
      </c>
      <c r="F213" s="26">
        <f t="shared" ref="F213:F245" si="30">($L$3/1000)/E213</f>
        <v>72.897705050456437</v>
      </c>
      <c r="G213" s="26">
        <f t="shared" ref="G213:G245" si="31">(E213*3600)/($L$3*0.001)</f>
        <v>49.384270705205957</v>
      </c>
      <c r="H213" s="25">
        <v>737236.71988425928</v>
      </c>
      <c r="I213" s="25">
        <v>123.78194444440305</v>
      </c>
      <c r="J213" s="24">
        <v>3774.8558825999999</v>
      </c>
      <c r="K213" s="24">
        <v>0</v>
      </c>
      <c r="L213" s="23">
        <v>21.584961760999999</v>
      </c>
      <c r="M213" s="23">
        <v>76.967536017428571</v>
      </c>
      <c r="N213" s="23">
        <v>183.06813392174999</v>
      </c>
      <c r="O213" s="23">
        <v>71.065342318666666</v>
      </c>
      <c r="P213" s="23">
        <v>0</v>
      </c>
      <c r="Q213" s="23">
        <v>67.238373972000005</v>
      </c>
      <c r="R213" s="23">
        <v>643.78314725999996</v>
      </c>
      <c r="S213" s="23">
        <v>747.87381866999999</v>
      </c>
      <c r="T213" s="23">
        <v>990.40050789899999</v>
      </c>
      <c r="U213" s="23">
        <v>53.154400516799996</v>
      </c>
      <c r="V213" s="23">
        <v>395.40573251299998</v>
      </c>
      <c r="W213" s="23">
        <v>108.32026095942857</v>
      </c>
      <c r="X213" s="23">
        <v>53.993296483499996</v>
      </c>
      <c r="Y213" s="23">
        <v>42.127934933333336</v>
      </c>
      <c r="Z213" s="23">
        <v>126.4730398998</v>
      </c>
      <c r="AA213" s="23">
        <v>26.971239594</v>
      </c>
      <c r="AB213" s="23">
        <v>2.4549428419999999</v>
      </c>
      <c r="AC213" s="23">
        <v>4.3352538735000001</v>
      </c>
      <c r="AD213" s="23">
        <v>0</v>
      </c>
      <c r="AF213" s="26">
        <f t="shared" ref="AF213:AF245" si="32">($L$17*L213)+($M$17*M213)+($N$17*N213)+($O$17*O213)+($P$17*P213)+($Q$17*Q213)+($R$17*R213)+($S$17*S213)+($T$17*T213)+($U$17*U213)+($V$17*V213)+($W$17*W213)+($X$17*X213)+($Y$17*Y213)+($Z$17*Z213)+($AA$17*AA213)+($AB$17*AB213)</f>
        <v>16130.863190309999</v>
      </c>
      <c r="AG213" s="26">
        <f t="shared" ref="AG213:AG245" si="33">($J$17*J213)+($K$17*K213)</f>
        <v>3774.8558825999999</v>
      </c>
      <c r="AH213" s="26">
        <f t="shared" ref="AH213:AH245" si="34">AF213+AG213</f>
        <v>19905.71907291</v>
      </c>
      <c r="AI213" s="26">
        <f t="shared" ref="AI213:AI245" si="35">((AH213-J213)/AH213)*100</f>
        <v>81.036324943733078</v>
      </c>
      <c r="AJ213" s="26">
        <f t="shared" ref="AJ213:AJ245" si="36">((AH213-((2*K213)+J213))/AH213)*100</f>
        <v>81.036324943733078</v>
      </c>
    </row>
    <row r="214" spans="1:36" x14ac:dyDescent="0.25">
      <c r="A214" s="26" t="s">
        <v>467</v>
      </c>
      <c r="C214" s="26">
        <v>50</v>
      </c>
      <c r="D214" s="26">
        <f t="shared" si="28"/>
        <v>53.764999999999993</v>
      </c>
      <c r="E214" s="26">
        <f t="shared" si="29"/>
        <v>1.4307720651536059E-3</v>
      </c>
      <c r="F214" s="26">
        <f t="shared" si="30"/>
        <v>72.897705050456437</v>
      </c>
      <c r="G214" s="26">
        <f t="shared" si="31"/>
        <v>49.384270705205957</v>
      </c>
      <c r="H214" s="25">
        <v>737236.74277777784</v>
      </c>
      <c r="I214" s="25">
        <v>124.33138888981193</v>
      </c>
      <c r="J214" s="24">
        <v>3743.5688522099999</v>
      </c>
      <c r="K214" s="24">
        <v>0</v>
      </c>
      <c r="L214" s="23">
        <v>21.490721361999999</v>
      </c>
      <c r="M214" s="23">
        <v>76.743973434857139</v>
      </c>
      <c r="N214" s="23">
        <v>181.67212469174999</v>
      </c>
      <c r="O214" s="23">
        <v>70.118245860666661</v>
      </c>
      <c r="P214" s="23">
        <v>0</v>
      </c>
      <c r="Q214" s="23">
        <v>66.980288232000007</v>
      </c>
      <c r="R214" s="23">
        <v>635.91387842400002</v>
      </c>
      <c r="S214" s="23">
        <v>743.15397794</v>
      </c>
      <c r="T214" s="23">
        <v>980.20670772749997</v>
      </c>
      <c r="U214" s="23">
        <v>52.383897271199999</v>
      </c>
      <c r="V214" s="23">
        <v>390.40668993699995</v>
      </c>
      <c r="W214" s="23">
        <v>106.82403402</v>
      </c>
      <c r="X214" s="23">
        <v>51.682842551999997</v>
      </c>
      <c r="Y214" s="23">
        <v>41.792162778666665</v>
      </c>
      <c r="Z214" s="23">
        <v>124.4749870254</v>
      </c>
      <c r="AA214" s="23">
        <v>27.16832325</v>
      </c>
      <c r="AB214" s="23">
        <v>2.4846618060000001</v>
      </c>
      <c r="AC214" s="23">
        <v>4.3905858919999998</v>
      </c>
      <c r="AD214" s="23">
        <v>0</v>
      </c>
      <c r="AF214" s="26">
        <f t="shared" si="32"/>
        <v>15954.827599523998</v>
      </c>
      <c r="AG214" s="26">
        <f t="shared" si="33"/>
        <v>3743.5688522099999</v>
      </c>
      <c r="AH214" s="26">
        <f t="shared" si="34"/>
        <v>19698.396451733999</v>
      </c>
      <c r="AI214" s="26">
        <f t="shared" si="35"/>
        <v>80.995565494974784</v>
      </c>
      <c r="AJ214" s="26">
        <f t="shared" si="36"/>
        <v>80.995565494974784</v>
      </c>
    </row>
    <row r="215" spans="1:36" x14ac:dyDescent="0.25">
      <c r="A215" s="26" t="s">
        <v>468</v>
      </c>
      <c r="C215" s="26">
        <v>50</v>
      </c>
      <c r="D215" s="26">
        <f t="shared" si="28"/>
        <v>53.764999999999993</v>
      </c>
      <c r="E215" s="26">
        <f t="shared" si="29"/>
        <v>1.4307720651536059E-3</v>
      </c>
      <c r="F215" s="26">
        <f t="shared" si="30"/>
        <v>72.897705050456437</v>
      </c>
      <c r="G215" s="26">
        <f t="shared" si="31"/>
        <v>49.384270705205957</v>
      </c>
      <c r="H215" s="25">
        <v>737236.76564814814</v>
      </c>
      <c r="I215" s="25">
        <v>124.88027777709067</v>
      </c>
      <c r="J215" s="24">
        <v>3700.8234015224998</v>
      </c>
      <c r="K215" s="24">
        <v>0</v>
      </c>
      <c r="L215" s="23">
        <v>21.291682510999998</v>
      </c>
      <c r="M215" s="23">
        <v>76.434940899428568</v>
      </c>
      <c r="N215" s="23">
        <v>180.70723595925</v>
      </c>
      <c r="O215" s="23">
        <v>69.786123403333335</v>
      </c>
      <c r="P215" s="23">
        <v>0</v>
      </c>
      <c r="Q215" s="23">
        <v>66.520426368000003</v>
      </c>
      <c r="R215" s="23">
        <v>627.19409976300005</v>
      </c>
      <c r="S215" s="23">
        <v>738.30118395</v>
      </c>
      <c r="T215" s="23">
        <v>969.48793769849999</v>
      </c>
      <c r="U215" s="23">
        <v>51.625125195599999</v>
      </c>
      <c r="V215" s="23">
        <v>385.34156177</v>
      </c>
      <c r="W215" s="23">
        <v>105.16558175828571</v>
      </c>
      <c r="X215" s="23">
        <v>51.117986716499999</v>
      </c>
      <c r="Y215" s="23">
        <v>41.596903971333333</v>
      </c>
      <c r="Z215" s="23">
        <v>123.91634870999999</v>
      </c>
      <c r="AA215" s="23">
        <v>26.977638413999998</v>
      </c>
      <c r="AB215" s="23">
        <v>2.4568980369999998</v>
      </c>
      <c r="AC215" s="23">
        <v>4.3856979044999997</v>
      </c>
      <c r="AD215" s="23">
        <v>0</v>
      </c>
      <c r="AF215" s="26">
        <f t="shared" si="32"/>
        <v>15805.341992681999</v>
      </c>
      <c r="AG215" s="26">
        <f t="shared" si="33"/>
        <v>3700.8234015224998</v>
      </c>
      <c r="AH215" s="26">
        <f t="shared" si="34"/>
        <v>19506.165394204498</v>
      </c>
      <c r="AI215" s="26">
        <f t="shared" si="35"/>
        <v>81.02741709233095</v>
      </c>
      <c r="AJ215" s="26">
        <f t="shared" si="36"/>
        <v>81.02741709233095</v>
      </c>
    </row>
    <row r="216" spans="1:36" x14ac:dyDescent="0.25">
      <c r="A216" s="26" t="s">
        <v>469</v>
      </c>
      <c r="C216" s="26">
        <v>50</v>
      </c>
      <c r="D216" s="26">
        <f t="shared" si="28"/>
        <v>53.764999999999993</v>
      </c>
      <c r="E216" s="26">
        <f t="shared" si="29"/>
        <v>1.4307720651536059E-3</v>
      </c>
      <c r="F216" s="26">
        <f t="shared" si="30"/>
        <v>72.897705050456437</v>
      </c>
      <c r="G216" s="26">
        <f t="shared" si="31"/>
        <v>49.384270705205957</v>
      </c>
      <c r="H216" s="25">
        <v>737236.78862268524</v>
      </c>
      <c r="I216" s="25">
        <v>125.43166666757315</v>
      </c>
      <c r="J216" s="24">
        <v>3785.6514917924997</v>
      </c>
      <c r="K216" s="24">
        <v>0</v>
      </c>
      <c r="L216" s="23">
        <v>21.678029042999999</v>
      </c>
      <c r="M216" s="23">
        <v>78.544205265428559</v>
      </c>
      <c r="N216" s="23">
        <v>183.7810957785</v>
      </c>
      <c r="O216" s="23">
        <v>71.086458424666674</v>
      </c>
      <c r="P216" s="23">
        <v>0</v>
      </c>
      <c r="Q216" s="23">
        <v>68.463108120000001</v>
      </c>
      <c r="R216" s="23">
        <v>635.04929119500002</v>
      </c>
      <c r="S216" s="23">
        <v>755.23239057199999</v>
      </c>
      <c r="T216" s="23">
        <v>985.62298891650005</v>
      </c>
      <c r="U216" s="23">
        <v>52.419090781199998</v>
      </c>
      <c r="V216" s="23">
        <v>389.863927805</v>
      </c>
      <c r="W216" s="23">
        <v>106.03636974857142</v>
      </c>
      <c r="X216" s="23">
        <v>53.25863196225</v>
      </c>
      <c r="Y216" s="23">
        <v>42.392016604666665</v>
      </c>
      <c r="Z216" s="23">
        <v>128.67990760020001</v>
      </c>
      <c r="AA216" s="23">
        <v>27.754241867999998</v>
      </c>
      <c r="AB216" s="23">
        <v>2.5538757089999997</v>
      </c>
      <c r="AC216" s="23">
        <v>4.6594252044999998</v>
      </c>
      <c r="AD216" s="23">
        <v>0</v>
      </c>
      <c r="AF216" s="26">
        <f t="shared" si="32"/>
        <v>16110.528380232001</v>
      </c>
      <c r="AG216" s="26">
        <f t="shared" si="33"/>
        <v>3785.6514917924997</v>
      </c>
      <c r="AH216" s="26">
        <f t="shared" si="34"/>
        <v>19896.179872024499</v>
      </c>
      <c r="AI216" s="26">
        <f t="shared" si="35"/>
        <v>80.972973122768124</v>
      </c>
      <c r="AJ216" s="26">
        <f t="shared" si="36"/>
        <v>80.972973122768124</v>
      </c>
    </row>
    <row r="217" spans="1:36" x14ac:dyDescent="0.25">
      <c r="A217" s="26" t="s">
        <v>470</v>
      </c>
      <c r="C217" s="26">
        <v>50</v>
      </c>
      <c r="D217" s="26">
        <f t="shared" si="28"/>
        <v>53.764999999999993</v>
      </c>
      <c r="E217" s="26">
        <f t="shared" si="29"/>
        <v>1.4307720651536059E-3</v>
      </c>
      <c r="F217" s="26">
        <f t="shared" si="30"/>
        <v>72.897705050456437</v>
      </c>
      <c r="G217" s="26">
        <f t="shared" si="31"/>
        <v>49.384270705205957</v>
      </c>
      <c r="H217" s="25">
        <v>737236.81152777781</v>
      </c>
      <c r="I217" s="25">
        <v>125.98138888925314</v>
      </c>
      <c r="J217" s="24">
        <v>3765.7935537749995</v>
      </c>
      <c r="K217" s="24">
        <v>0</v>
      </c>
      <c r="L217" s="23">
        <v>21.474688763</v>
      </c>
      <c r="M217" s="23">
        <v>77.316454530857143</v>
      </c>
      <c r="N217" s="23">
        <v>181.16357847225001</v>
      </c>
      <c r="O217" s="23">
        <v>70.165952618666665</v>
      </c>
      <c r="P217" s="23">
        <v>0</v>
      </c>
      <c r="Q217" s="23">
        <v>68.176867572000006</v>
      </c>
      <c r="R217" s="23">
        <v>631.91354945399996</v>
      </c>
      <c r="S217" s="23">
        <v>746.10006576599994</v>
      </c>
      <c r="T217" s="23">
        <v>979.25296360649997</v>
      </c>
      <c r="U217" s="23">
        <v>52.262831596799998</v>
      </c>
      <c r="V217" s="23">
        <v>388.573499105</v>
      </c>
      <c r="W217" s="23">
        <v>105.76253072314285</v>
      </c>
      <c r="X217" s="23">
        <v>51.174296332499999</v>
      </c>
      <c r="Y217" s="23">
        <v>41.799722866000003</v>
      </c>
      <c r="Z217" s="23">
        <v>127.211634363</v>
      </c>
      <c r="AA217" s="23">
        <v>26.809136154000001</v>
      </c>
      <c r="AB217" s="23">
        <v>2.4340222555</v>
      </c>
      <c r="AC217" s="23">
        <v>4.5945127305</v>
      </c>
      <c r="AD217" s="23">
        <v>0</v>
      </c>
      <c r="AF217" s="26">
        <f t="shared" si="32"/>
        <v>15953.091386363998</v>
      </c>
      <c r="AG217" s="26">
        <f t="shared" si="33"/>
        <v>3765.7935537749995</v>
      </c>
      <c r="AH217" s="26">
        <f t="shared" si="34"/>
        <v>19718.884940138996</v>
      </c>
      <c r="AI217" s="26">
        <f t="shared" si="35"/>
        <v>80.9026039494277</v>
      </c>
      <c r="AJ217" s="26">
        <f t="shared" si="36"/>
        <v>80.9026039494277</v>
      </c>
    </row>
    <row r="218" spans="1:36" x14ac:dyDescent="0.25">
      <c r="A218" s="26" t="s">
        <v>471</v>
      </c>
      <c r="C218" s="26">
        <v>50</v>
      </c>
      <c r="D218" s="26">
        <f t="shared" si="28"/>
        <v>53.764999999999993</v>
      </c>
      <c r="E218" s="26">
        <f t="shared" si="29"/>
        <v>1.4307720651536059E-3</v>
      </c>
      <c r="F218" s="26">
        <f t="shared" si="30"/>
        <v>72.897705050456437</v>
      </c>
      <c r="G218" s="26">
        <f t="shared" si="31"/>
        <v>49.384270705205957</v>
      </c>
      <c r="H218" s="25">
        <v>737236.83442129625</v>
      </c>
      <c r="I218" s="25">
        <v>126.53083333186805</v>
      </c>
      <c r="J218" s="24">
        <v>3794.0363455499996</v>
      </c>
      <c r="K218" s="24">
        <v>0</v>
      </c>
      <c r="L218" s="23">
        <v>21.705010733999998</v>
      </c>
      <c r="M218" s="23">
        <v>77.754529936285707</v>
      </c>
      <c r="N218" s="23">
        <v>184.00926703499999</v>
      </c>
      <c r="O218" s="23">
        <v>70.839582469333337</v>
      </c>
      <c r="P218" s="23">
        <v>0</v>
      </c>
      <c r="Q218" s="23">
        <v>68.500647864000001</v>
      </c>
      <c r="R218" s="23">
        <v>645.74107953299995</v>
      </c>
      <c r="S218" s="23">
        <v>752.70627863199991</v>
      </c>
      <c r="T218" s="23">
        <v>994.75981067099997</v>
      </c>
      <c r="U218" s="23">
        <v>53.113576045199999</v>
      </c>
      <c r="V218" s="23">
        <v>400.07591128999996</v>
      </c>
      <c r="W218" s="23">
        <v>108.50326721142856</v>
      </c>
      <c r="X218" s="23">
        <v>52.479682274250003</v>
      </c>
      <c r="Y218" s="23">
        <v>42.300513478666666</v>
      </c>
      <c r="Z218" s="23">
        <v>125.53126157219999</v>
      </c>
      <c r="AA218" s="23">
        <v>26.442697062000001</v>
      </c>
      <c r="AB218" s="23">
        <v>2.3781036785</v>
      </c>
      <c r="AC218" s="23">
        <v>4.4541297295</v>
      </c>
      <c r="AD218" s="23">
        <v>0</v>
      </c>
      <c r="AF218" s="26">
        <f t="shared" si="32"/>
        <v>16182.090863465999</v>
      </c>
      <c r="AG218" s="26">
        <f t="shared" si="33"/>
        <v>3794.0363455499996</v>
      </c>
      <c r="AH218" s="26">
        <f t="shared" si="34"/>
        <v>19976.127209015998</v>
      </c>
      <c r="AI218" s="26">
        <f t="shared" si="35"/>
        <v>81.007147652535949</v>
      </c>
      <c r="AJ218" s="26">
        <f t="shared" si="36"/>
        <v>81.007147652535949</v>
      </c>
    </row>
    <row r="219" spans="1:36" x14ac:dyDescent="0.25">
      <c r="A219" s="26" t="s">
        <v>472</v>
      </c>
      <c r="C219" s="26">
        <v>50</v>
      </c>
      <c r="D219" s="26">
        <f t="shared" si="28"/>
        <v>53.764999999999993</v>
      </c>
      <c r="E219" s="26">
        <f t="shared" si="29"/>
        <v>1.4307720651536059E-3</v>
      </c>
      <c r="F219" s="26">
        <f t="shared" si="30"/>
        <v>72.897705050456437</v>
      </c>
      <c r="G219" s="26">
        <f t="shared" si="31"/>
        <v>49.384270705205957</v>
      </c>
      <c r="H219" s="25">
        <v>737236.85725694441</v>
      </c>
      <c r="I219" s="25">
        <v>127.07888888753951</v>
      </c>
      <c r="J219" s="24">
        <v>3777.2725036199995</v>
      </c>
      <c r="K219" s="24">
        <v>0</v>
      </c>
      <c r="L219" s="23">
        <v>21.738640088</v>
      </c>
      <c r="M219" s="23">
        <v>77.369747560285703</v>
      </c>
      <c r="N219" s="23">
        <v>183.99665602725</v>
      </c>
      <c r="O219" s="23">
        <v>71.324210136666665</v>
      </c>
      <c r="P219" s="23">
        <v>0</v>
      </c>
      <c r="Q219" s="23">
        <v>68.338757717999997</v>
      </c>
      <c r="R219" s="23">
        <v>647.37053904599998</v>
      </c>
      <c r="S219" s="23">
        <v>751.56288059600001</v>
      </c>
      <c r="T219" s="23">
        <v>994.00021741349997</v>
      </c>
      <c r="U219" s="23">
        <v>53.054450948399996</v>
      </c>
      <c r="V219" s="23">
        <v>400.31248988499999</v>
      </c>
      <c r="W219" s="23">
        <v>108.82537162199999</v>
      </c>
      <c r="X219" s="23">
        <v>54.496270397250001</v>
      </c>
      <c r="Y219" s="23">
        <v>42.270012436666669</v>
      </c>
      <c r="Z219" s="23">
        <v>126.87940762859999</v>
      </c>
      <c r="AA219" s="23">
        <v>26.735763018</v>
      </c>
      <c r="AB219" s="23">
        <v>2.4125151104999998</v>
      </c>
      <c r="AC219" s="23">
        <v>4.3096408190000002</v>
      </c>
      <c r="AD219" s="23">
        <v>0</v>
      </c>
      <c r="AF219" s="26">
        <f t="shared" si="32"/>
        <v>16216.843281473997</v>
      </c>
      <c r="AG219" s="26">
        <f t="shared" si="33"/>
        <v>3777.2725036199995</v>
      </c>
      <c r="AH219" s="26">
        <f t="shared" si="34"/>
        <v>19994.115785093996</v>
      </c>
      <c r="AI219" s="26">
        <f t="shared" si="35"/>
        <v>81.108079275823599</v>
      </c>
      <c r="AJ219" s="26">
        <f t="shared" si="36"/>
        <v>81.108079275823599</v>
      </c>
    </row>
    <row r="220" spans="1:36" x14ac:dyDescent="0.25">
      <c r="A220" s="26" t="s">
        <v>473</v>
      </c>
      <c r="C220" s="26">
        <v>50</v>
      </c>
      <c r="D220" s="26">
        <f t="shared" si="28"/>
        <v>53.764999999999993</v>
      </c>
      <c r="E220" s="26">
        <f t="shared" si="29"/>
        <v>1.4307720651536059E-3</v>
      </c>
      <c r="F220" s="26">
        <f t="shared" si="30"/>
        <v>72.897705050456437</v>
      </c>
      <c r="G220" s="26">
        <f t="shared" si="31"/>
        <v>49.384270705205957</v>
      </c>
      <c r="H220" s="25">
        <v>737236.88004629628</v>
      </c>
      <c r="I220" s="25">
        <v>127.6258333325386</v>
      </c>
      <c r="J220" s="24">
        <v>3713.9271184124996</v>
      </c>
      <c r="K220" s="24">
        <v>0</v>
      </c>
      <c r="L220" s="23">
        <v>21.410949406</v>
      </c>
      <c r="M220" s="23">
        <v>76.287798509999988</v>
      </c>
      <c r="N220" s="23">
        <v>180.93892656675001</v>
      </c>
      <c r="O220" s="23">
        <v>70.228258166000003</v>
      </c>
      <c r="P220" s="23">
        <v>0</v>
      </c>
      <c r="Q220" s="23">
        <v>67.221950333999999</v>
      </c>
      <c r="R220" s="23">
        <v>637.63484106299995</v>
      </c>
      <c r="S220" s="23">
        <v>741.89639651599998</v>
      </c>
      <c r="T220" s="23">
        <v>980.13104168099994</v>
      </c>
      <c r="U220" s="23">
        <v>52.505432192400001</v>
      </c>
      <c r="V220" s="23">
        <v>390.66242944300001</v>
      </c>
      <c r="W220" s="23">
        <v>107.14982536971428</v>
      </c>
      <c r="X220" s="23">
        <v>51.815404772999997</v>
      </c>
      <c r="Y220" s="23">
        <v>41.58021964066667</v>
      </c>
      <c r="Z220" s="23">
        <v>125.05309908299999</v>
      </c>
      <c r="AA220" s="23">
        <v>26.865019182000001</v>
      </c>
      <c r="AB220" s="23">
        <v>2.4181851759999997</v>
      </c>
      <c r="AC220" s="23">
        <v>4.171213013</v>
      </c>
      <c r="AD220" s="23">
        <v>0</v>
      </c>
      <c r="AF220" s="26">
        <f t="shared" si="32"/>
        <v>15951.111164867998</v>
      </c>
      <c r="AG220" s="26">
        <f t="shared" si="33"/>
        <v>3713.9271184124996</v>
      </c>
      <c r="AH220" s="26">
        <f t="shared" si="34"/>
        <v>19665.038283280497</v>
      </c>
      <c r="AI220" s="26">
        <f t="shared" si="35"/>
        <v>81.114061081843232</v>
      </c>
      <c r="AJ220" s="26">
        <f t="shared" si="36"/>
        <v>81.114061081843232</v>
      </c>
    </row>
    <row r="221" spans="1:36" x14ac:dyDescent="0.25">
      <c r="A221" s="26" t="s">
        <v>474</v>
      </c>
      <c r="C221" s="26">
        <v>50</v>
      </c>
      <c r="D221" s="26">
        <f t="shared" si="28"/>
        <v>53.764999999999993</v>
      </c>
      <c r="E221" s="26">
        <f t="shared" si="29"/>
        <v>1.4307720651536059E-3</v>
      </c>
      <c r="F221" s="26">
        <f t="shared" si="30"/>
        <v>72.897705050456437</v>
      </c>
      <c r="G221" s="26">
        <f t="shared" si="31"/>
        <v>49.384270705205957</v>
      </c>
      <c r="H221" s="25">
        <v>737236.9028587963</v>
      </c>
      <c r="I221" s="25">
        <v>128.17333333287388</v>
      </c>
      <c r="J221" s="24">
        <v>3698.5270249949999</v>
      </c>
      <c r="K221" s="24">
        <v>0</v>
      </c>
      <c r="L221" s="23">
        <v>21.30771511</v>
      </c>
      <c r="M221" s="23">
        <v>76.282770865714284</v>
      </c>
      <c r="N221" s="23">
        <v>180.43536609450001</v>
      </c>
      <c r="O221" s="23">
        <v>70.570026252000005</v>
      </c>
      <c r="P221" s="23">
        <v>0</v>
      </c>
      <c r="Q221" s="23">
        <v>67.379148012000002</v>
      </c>
      <c r="R221" s="23">
        <v>629.19074489699995</v>
      </c>
      <c r="S221" s="23">
        <v>739.30537210199998</v>
      </c>
      <c r="T221" s="23">
        <v>971.74149545549994</v>
      </c>
      <c r="U221" s="23">
        <v>51.837693995999999</v>
      </c>
      <c r="V221" s="23">
        <v>386.30195355399997</v>
      </c>
      <c r="W221" s="23">
        <v>105.76655283857141</v>
      </c>
      <c r="X221" s="23">
        <v>51.29248787025</v>
      </c>
      <c r="Y221" s="23">
        <v>41.591690118000002</v>
      </c>
      <c r="Z221" s="23">
        <v>125.825010069</v>
      </c>
      <c r="AA221" s="23">
        <v>28.184882454</v>
      </c>
      <c r="AB221" s="23">
        <v>3.320703188</v>
      </c>
      <c r="AC221" s="23">
        <v>4.2394493185000002</v>
      </c>
      <c r="AD221" s="23">
        <v>0</v>
      </c>
      <c r="AF221" s="26">
        <f t="shared" si="32"/>
        <v>15881.245008815999</v>
      </c>
      <c r="AG221" s="26">
        <f t="shared" si="33"/>
        <v>3698.5270249949999</v>
      </c>
      <c r="AH221" s="26">
        <f t="shared" si="34"/>
        <v>19579.772033810998</v>
      </c>
      <c r="AI221" s="26">
        <f t="shared" si="35"/>
        <v>81.110469424218721</v>
      </c>
      <c r="AJ221" s="26">
        <f t="shared" si="36"/>
        <v>81.110469424218721</v>
      </c>
    </row>
    <row r="222" spans="1:36" x14ac:dyDescent="0.25">
      <c r="A222" s="26" t="s">
        <v>475</v>
      </c>
      <c r="C222" s="26">
        <v>50</v>
      </c>
      <c r="D222" s="26">
        <f t="shared" si="28"/>
        <v>53.764999999999993</v>
      </c>
      <c r="E222" s="26">
        <f t="shared" si="29"/>
        <v>1.4307720651536059E-3</v>
      </c>
      <c r="F222" s="26">
        <f t="shared" si="30"/>
        <v>72.897705050456437</v>
      </c>
      <c r="G222" s="26">
        <f t="shared" si="31"/>
        <v>49.384270705205957</v>
      </c>
      <c r="H222" s="25">
        <v>737236.92574074073</v>
      </c>
      <c r="I222" s="25">
        <v>128.72249999921769</v>
      </c>
      <c r="J222" s="24">
        <v>3781.1320585499998</v>
      </c>
      <c r="K222" s="24">
        <v>0</v>
      </c>
      <c r="L222" s="23">
        <v>21.839137110999999</v>
      </c>
      <c r="M222" s="23">
        <v>77.880891395999996</v>
      </c>
      <c r="N222" s="23">
        <v>184.04797989599999</v>
      </c>
      <c r="O222" s="23">
        <v>71.111484920666669</v>
      </c>
      <c r="P222" s="23">
        <v>0</v>
      </c>
      <c r="Q222" s="23">
        <v>69.117707405999994</v>
      </c>
      <c r="R222" s="23">
        <v>647.73772466699995</v>
      </c>
      <c r="S222" s="23">
        <v>757.23372817399991</v>
      </c>
      <c r="T222" s="23">
        <v>996.78226437900003</v>
      </c>
      <c r="U222" s="23">
        <v>53.358522874800002</v>
      </c>
      <c r="V222" s="23">
        <v>400.43918652099995</v>
      </c>
      <c r="W222" s="23">
        <v>108.48349181057142</v>
      </c>
      <c r="X222" s="23">
        <v>52.732488987750003</v>
      </c>
      <c r="Y222" s="23">
        <v>42.286436074666668</v>
      </c>
      <c r="Z222" s="23">
        <v>126.5497617516</v>
      </c>
      <c r="AA222" s="23">
        <v>27.232524743999999</v>
      </c>
      <c r="AB222" s="23">
        <v>2.4729306360000001</v>
      </c>
      <c r="AC222" s="23">
        <v>4.3894127749999994</v>
      </c>
      <c r="AD222" s="23">
        <v>0</v>
      </c>
      <c r="AF222" s="26">
        <f t="shared" si="32"/>
        <v>16237.99223475</v>
      </c>
      <c r="AG222" s="26">
        <f t="shared" si="33"/>
        <v>3781.1320585499998</v>
      </c>
      <c r="AH222" s="26">
        <f t="shared" si="34"/>
        <v>20019.124293299999</v>
      </c>
      <c r="AI222" s="26">
        <f t="shared" si="35"/>
        <v>81.112400307063041</v>
      </c>
      <c r="AJ222" s="26">
        <f t="shared" si="36"/>
        <v>81.112400307063041</v>
      </c>
    </row>
    <row r="223" spans="1:36" x14ac:dyDescent="0.25">
      <c r="A223" s="26" t="s">
        <v>476</v>
      </c>
      <c r="C223" s="26">
        <v>50</v>
      </c>
      <c r="D223" s="26">
        <f t="shared" si="28"/>
        <v>53.764999999999993</v>
      </c>
      <c r="E223" s="26">
        <f t="shared" si="29"/>
        <v>1.4307720651536059E-3</v>
      </c>
      <c r="F223" s="26">
        <f t="shared" si="30"/>
        <v>72.897705050456437</v>
      </c>
      <c r="G223" s="26">
        <f t="shared" si="31"/>
        <v>49.384270705205957</v>
      </c>
      <c r="H223" s="25">
        <v>737236.94862268516</v>
      </c>
      <c r="I223" s="25">
        <v>129.2716666655615</v>
      </c>
      <c r="J223" s="24">
        <v>3770.7441075149995</v>
      </c>
      <c r="K223" s="24">
        <v>0</v>
      </c>
      <c r="L223" s="23">
        <v>21.862208411999998</v>
      </c>
      <c r="M223" s="23">
        <v>77.61040413342856</v>
      </c>
      <c r="N223" s="23">
        <v>183.77405707649999</v>
      </c>
      <c r="O223" s="23">
        <v>71.134686568000006</v>
      </c>
      <c r="P223" s="23">
        <v>0</v>
      </c>
      <c r="Q223" s="23">
        <v>68.969894663999995</v>
      </c>
      <c r="R223" s="23">
        <v>646.98458355299999</v>
      </c>
      <c r="S223" s="23">
        <v>754.57309881799995</v>
      </c>
      <c r="T223" s="23">
        <v>994.85776594050003</v>
      </c>
      <c r="U223" s="23">
        <v>53.343037730399999</v>
      </c>
      <c r="V223" s="23">
        <v>399.92145088499996</v>
      </c>
      <c r="W223" s="23">
        <v>108.59577586628571</v>
      </c>
      <c r="X223" s="23">
        <v>52.92312050025</v>
      </c>
      <c r="Y223" s="23">
        <v>42.21683113266667</v>
      </c>
      <c r="Z223" s="23">
        <v>125.92941748199999</v>
      </c>
      <c r="AA223" s="23">
        <v>27.645248633999998</v>
      </c>
      <c r="AB223" s="23">
        <v>3.2164912944999999</v>
      </c>
      <c r="AC223" s="23">
        <v>4.3941052429999994</v>
      </c>
      <c r="AD223" s="23">
        <v>0</v>
      </c>
      <c r="AF223" s="26">
        <f t="shared" si="32"/>
        <v>16222.680711666</v>
      </c>
      <c r="AG223" s="26">
        <f t="shared" si="33"/>
        <v>3770.7441075149995</v>
      </c>
      <c r="AH223" s="26">
        <f t="shared" si="34"/>
        <v>19993.424819181</v>
      </c>
      <c r="AI223" s="26">
        <f t="shared" si="35"/>
        <v>81.140079092915201</v>
      </c>
      <c r="AJ223" s="26">
        <f t="shared" si="36"/>
        <v>81.140079092915201</v>
      </c>
    </row>
    <row r="224" spans="1:36" x14ac:dyDescent="0.25">
      <c r="A224" s="26" t="s">
        <v>477</v>
      </c>
      <c r="C224" s="26">
        <v>50</v>
      </c>
      <c r="D224" s="26">
        <f t="shared" si="28"/>
        <v>53.764999999999993</v>
      </c>
      <c r="E224" s="26">
        <f t="shared" si="29"/>
        <v>1.4307720651536059E-3</v>
      </c>
      <c r="F224" s="26">
        <f t="shared" si="30"/>
        <v>72.897705050456437</v>
      </c>
      <c r="G224" s="26">
        <f t="shared" si="31"/>
        <v>49.384270705205957</v>
      </c>
      <c r="H224" s="25">
        <v>737236.97142361116</v>
      </c>
      <c r="I224" s="25">
        <v>129.81888888962567</v>
      </c>
      <c r="J224" s="24">
        <v>3726.5586557099996</v>
      </c>
      <c r="K224" s="24">
        <v>0</v>
      </c>
      <c r="L224" s="23">
        <v>21.557980069999999</v>
      </c>
      <c r="M224" s="23">
        <v>76.514042502857137</v>
      </c>
      <c r="N224" s="23">
        <v>181.79148934649999</v>
      </c>
      <c r="O224" s="23">
        <v>70.611215693333335</v>
      </c>
      <c r="P224" s="23">
        <v>0</v>
      </c>
      <c r="Q224" s="23">
        <v>68.029054830000007</v>
      </c>
      <c r="R224" s="23">
        <v>640.74477422999996</v>
      </c>
      <c r="S224" s="23">
        <v>745.47127505399999</v>
      </c>
      <c r="T224" s="23">
        <v>983.88912199050003</v>
      </c>
      <c r="U224" s="23">
        <v>52.566434276399995</v>
      </c>
      <c r="V224" s="23">
        <v>391.78510241199996</v>
      </c>
      <c r="W224" s="23">
        <v>107.78029196314284</v>
      </c>
      <c r="X224" s="23">
        <v>52.352985638249997</v>
      </c>
      <c r="Y224" s="23">
        <v>41.755926498000001</v>
      </c>
      <c r="Z224" s="23">
        <v>125.1361557666</v>
      </c>
      <c r="AA224" s="23">
        <v>26.906611511999998</v>
      </c>
      <c r="AB224" s="23">
        <v>2.4205314099999997</v>
      </c>
      <c r="AC224" s="23">
        <v>4.3153108844999997</v>
      </c>
      <c r="AD224" s="23">
        <v>0</v>
      </c>
      <c r="AF224" s="26">
        <f t="shared" si="32"/>
        <v>16015.280664767999</v>
      </c>
      <c r="AG224" s="26">
        <f t="shared" si="33"/>
        <v>3726.5586557099996</v>
      </c>
      <c r="AH224" s="26">
        <f t="shared" si="34"/>
        <v>19741.839320478</v>
      </c>
      <c r="AI224" s="26">
        <f t="shared" si="35"/>
        <v>81.123548848640056</v>
      </c>
      <c r="AJ224" s="26">
        <f t="shared" si="36"/>
        <v>81.123548848640056</v>
      </c>
    </row>
    <row r="225" spans="1:36" x14ac:dyDescent="0.25">
      <c r="A225" s="26" t="s">
        <v>478</v>
      </c>
      <c r="C225" s="26">
        <v>50</v>
      </c>
      <c r="D225" s="26">
        <f t="shared" si="28"/>
        <v>53.764999999999993</v>
      </c>
      <c r="E225" s="26">
        <f t="shared" si="29"/>
        <v>1.4307720651536059E-3</v>
      </c>
      <c r="F225" s="26">
        <f t="shared" si="30"/>
        <v>72.897705050456437</v>
      </c>
      <c r="G225" s="26">
        <f t="shared" si="31"/>
        <v>49.384270705205957</v>
      </c>
      <c r="H225" s="25">
        <v>737236.99423611106</v>
      </c>
      <c r="I225" s="25">
        <v>130.36638888716698</v>
      </c>
      <c r="J225" s="24">
        <v>3744.8974072124997</v>
      </c>
      <c r="K225" s="24">
        <v>0</v>
      </c>
      <c r="L225" s="23">
        <v>21.629540206999998</v>
      </c>
      <c r="M225" s="23">
        <v>76.496948512285712</v>
      </c>
      <c r="N225" s="23">
        <v>181.73840580224999</v>
      </c>
      <c r="O225" s="23">
        <v>70.671696392000001</v>
      </c>
      <c r="P225" s="23">
        <v>0</v>
      </c>
      <c r="Q225" s="23">
        <v>68.571034883999999</v>
      </c>
      <c r="R225" s="23">
        <v>645.62142159899997</v>
      </c>
      <c r="S225" s="23">
        <v>748.54718782800001</v>
      </c>
      <c r="T225" s="23">
        <v>990.348890751</v>
      </c>
      <c r="U225" s="23">
        <v>53.087298224400001</v>
      </c>
      <c r="V225" s="23">
        <v>395.17306430799999</v>
      </c>
      <c r="W225" s="23">
        <v>108.69029557885713</v>
      </c>
      <c r="X225" s="23">
        <v>52.585556083500002</v>
      </c>
      <c r="Y225" s="23">
        <v>41.765311433999997</v>
      </c>
      <c r="Z225" s="23">
        <v>125.29734204239999</v>
      </c>
      <c r="AA225" s="23">
        <v>27.010698983999998</v>
      </c>
      <c r="AB225" s="23">
        <v>2.4469265425</v>
      </c>
      <c r="AC225" s="23">
        <v>4.3153108844999997</v>
      </c>
      <c r="AD225" s="23">
        <v>0</v>
      </c>
      <c r="AF225" s="26">
        <f t="shared" si="32"/>
        <v>16095.392824697999</v>
      </c>
      <c r="AG225" s="26">
        <f t="shared" si="33"/>
        <v>3744.8974072124997</v>
      </c>
      <c r="AH225" s="26">
        <f t="shared" si="34"/>
        <v>19840.290231910498</v>
      </c>
      <c r="AI225" s="26">
        <f t="shared" si="35"/>
        <v>81.124785154658042</v>
      </c>
      <c r="AJ225" s="26">
        <f t="shared" si="36"/>
        <v>81.124785154658042</v>
      </c>
    </row>
    <row r="226" spans="1:36" x14ac:dyDescent="0.25">
      <c r="A226" s="26" t="s">
        <v>479</v>
      </c>
      <c r="C226" s="26">
        <v>50</v>
      </c>
      <c r="D226" s="26">
        <f t="shared" si="28"/>
        <v>53.764999999999993</v>
      </c>
      <c r="E226" s="26">
        <f t="shared" si="29"/>
        <v>1.4307720651536059E-3</v>
      </c>
      <c r="F226" s="26">
        <f t="shared" si="30"/>
        <v>72.897705050456437</v>
      </c>
      <c r="G226" s="26">
        <f t="shared" si="31"/>
        <v>49.384270705205957</v>
      </c>
      <c r="H226" s="25">
        <v>737237.0170601852</v>
      </c>
      <c r="I226" s="25">
        <v>130.91416666656733</v>
      </c>
      <c r="J226" s="24">
        <v>3753.9919967549995</v>
      </c>
      <c r="K226" s="24">
        <v>0</v>
      </c>
      <c r="L226" s="23">
        <v>21.866509840999999</v>
      </c>
      <c r="M226" s="23">
        <v>77.389187784857143</v>
      </c>
      <c r="N226" s="23">
        <v>184.205177574</v>
      </c>
      <c r="O226" s="23">
        <v>71.576299945333332</v>
      </c>
      <c r="P226" s="23">
        <v>0</v>
      </c>
      <c r="Q226" s="23">
        <v>68.765772306000002</v>
      </c>
      <c r="R226" s="23">
        <v>648.11429522399999</v>
      </c>
      <c r="S226" s="23">
        <v>753.61739950200001</v>
      </c>
      <c r="T226" s="23">
        <v>995.19855642899995</v>
      </c>
      <c r="U226" s="23">
        <v>53.365561576799998</v>
      </c>
      <c r="V226" s="23">
        <v>400.51700328199996</v>
      </c>
      <c r="W226" s="23">
        <v>109.23462186685714</v>
      </c>
      <c r="X226" s="23">
        <v>53.008171482750001</v>
      </c>
      <c r="Y226" s="23">
        <v>42.320586814000002</v>
      </c>
      <c r="Z226" s="23">
        <v>126.63891864359999</v>
      </c>
      <c r="AA226" s="23">
        <v>27.929569535999999</v>
      </c>
      <c r="AB226" s="23">
        <v>3.2164912944999999</v>
      </c>
      <c r="AC226" s="23">
        <v>4.3190257550000002</v>
      </c>
      <c r="AD226" s="23">
        <v>0</v>
      </c>
      <c r="AF226" s="26">
        <f t="shared" si="32"/>
        <v>16249.127461313998</v>
      </c>
      <c r="AG226" s="26">
        <f t="shared" si="33"/>
        <v>3753.9919967549995</v>
      </c>
      <c r="AH226" s="26">
        <f t="shared" si="34"/>
        <v>20003.119458068999</v>
      </c>
      <c r="AI226" s="26">
        <f t="shared" si="35"/>
        <v>81.232967164825439</v>
      </c>
      <c r="AJ226" s="26">
        <f t="shared" si="36"/>
        <v>81.232967164825439</v>
      </c>
    </row>
    <row r="227" spans="1:36" x14ac:dyDescent="0.25">
      <c r="A227" s="26" t="s">
        <v>480</v>
      </c>
      <c r="C227" s="26">
        <v>50</v>
      </c>
      <c r="D227" s="26">
        <f t="shared" si="28"/>
        <v>53.764999999999993</v>
      </c>
      <c r="E227" s="26">
        <f t="shared" si="29"/>
        <v>1.4307720651536059E-3</v>
      </c>
      <c r="F227" s="26">
        <f t="shared" si="30"/>
        <v>72.897705050456437</v>
      </c>
      <c r="G227" s="26">
        <f t="shared" si="31"/>
        <v>49.384270705205957</v>
      </c>
      <c r="H227" s="25">
        <v>737237.03988425923</v>
      </c>
      <c r="I227" s="25">
        <v>131.46194444317371</v>
      </c>
      <c r="J227" s="24">
        <v>3716.6018251724995</v>
      </c>
      <c r="K227" s="24">
        <v>0</v>
      </c>
      <c r="L227" s="23">
        <v>21.49541383</v>
      </c>
      <c r="M227" s="23">
        <v>76.399077036857136</v>
      </c>
      <c r="N227" s="23">
        <v>180.80079204</v>
      </c>
      <c r="O227" s="23">
        <v>70.339834627333332</v>
      </c>
      <c r="P227" s="23">
        <v>0</v>
      </c>
      <c r="Q227" s="23">
        <v>68.460761886</v>
      </c>
      <c r="R227" s="23">
        <v>638.41027139999994</v>
      </c>
      <c r="S227" s="23">
        <v>744.79555966199996</v>
      </c>
      <c r="T227" s="23">
        <v>981.99277835999999</v>
      </c>
      <c r="U227" s="23">
        <v>52.771025881199996</v>
      </c>
      <c r="V227" s="23">
        <v>394.68622075299999</v>
      </c>
      <c r="W227" s="23">
        <v>107.43606591771427</v>
      </c>
      <c r="X227" s="23">
        <v>52.275853195499998</v>
      </c>
      <c r="Y227" s="23">
        <v>41.554150374000002</v>
      </c>
      <c r="Z227" s="23">
        <v>124.6690205772</v>
      </c>
      <c r="AA227" s="23">
        <v>27.295659768</v>
      </c>
      <c r="AB227" s="23">
        <v>2.4776231040000001</v>
      </c>
      <c r="AC227" s="23">
        <v>4.3295838079999998</v>
      </c>
      <c r="AD227" s="23">
        <v>0</v>
      </c>
      <c r="AF227" s="26">
        <f t="shared" si="32"/>
        <v>16003.763002062002</v>
      </c>
      <c r="AG227" s="26">
        <f t="shared" si="33"/>
        <v>3716.6018251724995</v>
      </c>
      <c r="AH227" s="26">
        <f t="shared" si="34"/>
        <v>19720.364827234502</v>
      </c>
      <c r="AI227" s="26">
        <f t="shared" si="35"/>
        <v>81.153483428259179</v>
      </c>
      <c r="AJ227" s="26">
        <f t="shared" si="36"/>
        <v>81.153483428259179</v>
      </c>
    </row>
    <row r="228" spans="1:36" x14ac:dyDescent="0.25">
      <c r="A228" s="26" t="s">
        <v>481</v>
      </c>
      <c r="C228" s="26">
        <v>50</v>
      </c>
      <c r="D228" s="26">
        <f t="shared" si="28"/>
        <v>53.764999999999993</v>
      </c>
      <c r="E228" s="26">
        <f t="shared" si="29"/>
        <v>1.4307720651536059E-3</v>
      </c>
      <c r="F228" s="26">
        <f t="shared" si="30"/>
        <v>72.897705050456437</v>
      </c>
      <c r="G228" s="26">
        <f t="shared" si="31"/>
        <v>49.384270705205957</v>
      </c>
      <c r="H228" s="25">
        <v>737237.06271990738</v>
      </c>
      <c r="I228" s="25">
        <v>132.00999999884516</v>
      </c>
      <c r="J228" s="24">
        <v>3745.0029877424995</v>
      </c>
      <c r="K228" s="24">
        <v>0</v>
      </c>
      <c r="L228" s="23">
        <v>21.591609423999998</v>
      </c>
      <c r="M228" s="23">
        <v>76.801958932285714</v>
      </c>
      <c r="N228" s="23">
        <v>181.07295518399999</v>
      </c>
      <c r="O228" s="23">
        <v>70.275964924000007</v>
      </c>
      <c r="P228" s="23">
        <v>0</v>
      </c>
      <c r="Q228" s="23">
        <v>69.101283768000002</v>
      </c>
      <c r="R228" s="23">
        <v>641.28910051800005</v>
      </c>
      <c r="S228" s="23">
        <v>748.80761980199998</v>
      </c>
      <c r="T228" s="23">
        <v>986.97735249300001</v>
      </c>
      <c r="U228" s="23">
        <v>52.717062499199997</v>
      </c>
      <c r="V228" s="23">
        <v>392.44400312699997</v>
      </c>
      <c r="W228" s="23">
        <v>107.81414476799999</v>
      </c>
      <c r="X228" s="23">
        <v>52.253563972499997</v>
      </c>
      <c r="Y228" s="23">
        <v>41.674590385999998</v>
      </c>
      <c r="Z228" s="23">
        <v>124.80486752579999</v>
      </c>
      <c r="AA228" s="23">
        <v>27.555025271999998</v>
      </c>
      <c r="AB228" s="23">
        <v>2.5014764829999998</v>
      </c>
      <c r="AC228" s="23">
        <v>4.4513924564999998</v>
      </c>
      <c r="AD228" s="23">
        <v>0</v>
      </c>
      <c r="AF228" s="26">
        <f t="shared" si="32"/>
        <v>16041.462289973997</v>
      </c>
      <c r="AG228" s="26">
        <f t="shared" si="33"/>
        <v>3745.0029877424995</v>
      </c>
      <c r="AH228" s="26">
        <f t="shared" si="34"/>
        <v>19786.465277716496</v>
      </c>
      <c r="AI228" s="26">
        <f t="shared" si="35"/>
        <v>81.072905467556552</v>
      </c>
      <c r="AJ228" s="26">
        <f t="shared" si="36"/>
        <v>81.072905467556552</v>
      </c>
    </row>
    <row r="229" spans="1:36" x14ac:dyDescent="0.25">
      <c r="A229" s="26" t="s">
        <v>482</v>
      </c>
      <c r="C229" s="26">
        <v>50</v>
      </c>
      <c r="D229" s="26">
        <f t="shared" si="28"/>
        <v>53.764999999999993</v>
      </c>
      <c r="E229" s="26">
        <f t="shared" si="29"/>
        <v>1.4307720651536059E-3</v>
      </c>
      <c r="F229" s="26">
        <f t="shared" si="30"/>
        <v>72.897705050456437</v>
      </c>
      <c r="G229" s="26">
        <f t="shared" si="31"/>
        <v>49.384270705205957</v>
      </c>
      <c r="H229" s="25">
        <v>737237.08547453699</v>
      </c>
      <c r="I229" s="25">
        <v>132.55611110944301</v>
      </c>
      <c r="J229" s="24">
        <v>3689.7433114574997</v>
      </c>
      <c r="K229" s="24">
        <v>0</v>
      </c>
      <c r="L229" s="23">
        <v>21.314753811999999</v>
      </c>
      <c r="M229" s="23">
        <v>75.619792172571422</v>
      </c>
      <c r="N229" s="23">
        <v>178.94110831575</v>
      </c>
      <c r="O229" s="23">
        <v>69.560102861333334</v>
      </c>
      <c r="P229" s="23">
        <v>0</v>
      </c>
      <c r="Q229" s="23">
        <v>68.052517170000002</v>
      </c>
      <c r="R229" s="23">
        <v>635.045771844</v>
      </c>
      <c r="S229" s="23">
        <v>738.53267903799997</v>
      </c>
      <c r="T229" s="23">
        <v>975.91251294899996</v>
      </c>
      <c r="U229" s="23">
        <v>52.287701677199998</v>
      </c>
      <c r="V229" s="23">
        <v>389.37395593799999</v>
      </c>
      <c r="W229" s="23">
        <v>106.95341206628571</v>
      </c>
      <c r="X229" s="23">
        <v>51.817457727749996</v>
      </c>
      <c r="Y229" s="23">
        <v>41.096374051333335</v>
      </c>
      <c r="Z229" s="23">
        <v>122.9963903586</v>
      </c>
      <c r="AA229" s="23">
        <v>26.485355861999999</v>
      </c>
      <c r="AB229" s="23">
        <v>2.4027391355000001</v>
      </c>
      <c r="AC229" s="23">
        <v>4.3456164069999996</v>
      </c>
      <c r="AD229" s="23">
        <v>0</v>
      </c>
      <c r="AF229" s="26">
        <f t="shared" si="32"/>
        <v>15853.087854581998</v>
      </c>
      <c r="AG229" s="26">
        <f t="shared" si="33"/>
        <v>3689.7433114574997</v>
      </c>
      <c r="AH229" s="26">
        <f t="shared" si="34"/>
        <v>19542.831166039497</v>
      </c>
      <c r="AI229" s="26">
        <f t="shared" si="35"/>
        <v>81.11970942127698</v>
      </c>
      <c r="AJ229" s="26">
        <f t="shared" si="36"/>
        <v>81.11970942127698</v>
      </c>
    </row>
    <row r="230" spans="1:36" x14ac:dyDescent="0.25">
      <c r="A230" s="26" t="s">
        <v>483</v>
      </c>
      <c r="C230" s="26">
        <v>50</v>
      </c>
      <c r="D230" s="26">
        <f t="shared" si="28"/>
        <v>53.764999999999993</v>
      </c>
      <c r="E230" s="26">
        <f t="shared" si="29"/>
        <v>1.4307720651536059E-3</v>
      </c>
      <c r="F230" s="26">
        <f t="shared" si="30"/>
        <v>72.897705050456437</v>
      </c>
      <c r="G230" s="26">
        <f t="shared" si="31"/>
        <v>49.384270705205957</v>
      </c>
      <c r="H230" s="25">
        <v>737237.10826388886</v>
      </c>
      <c r="I230" s="25">
        <v>133.10305555444211</v>
      </c>
      <c r="J230" s="24">
        <v>3739.8999287924998</v>
      </c>
      <c r="K230" s="24">
        <v>0</v>
      </c>
      <c r="L230" s="23">
        <v>21.599039165000001</v>
      </c>
      <c r="M230" s="23">
        <v>76.261319583428559</v>
      </c>
      <c r="N230" s="23">
        <v>180.77293051125</v>
      </c>
      <c r="O230" s="23">
        <v>70.411525110666673</v>
      </c>
      <c r="P230" s="23">
        <v>0</v>
      </c>
      <c r="Q230" s="23">
        <v>69.157593383999995</v>
      </c>
      <c r="R230" s="23">
        <v>645.57801627000003</v>
      </c>
      <c r="S230" s="23">
        <v>748.81153019199996</v>
      </c>
      <c r="T230" s="23">
        <v>990.19638554100004</v>
      </c>
      <c r="U230" s="23">
        <v>53.038027310399997</v>
      </c>
      <c r="V230" s="23">
        <v>394.85593167899998</v>
      </c>
      <c r="W230" s="23">
        <v>108.729176028</v>
      </c>
      <c r="X230" s="23">
        <v>52.601393162999997</v>
      </c>
      <c r="Y230" s="23">
        <v>41.530427341333336</v>
      </c>
      <c r="Z230" s="23">
        <v>124.8614117652</v>
      </c>
      <c r="AA230" s="23">
        <v>27.125024568000001</v>
      </c>
      <c r="AB230" s="23">
        <v>2.4138837469999999</v>
      </c>
      <c r="AC230" s="23">
        <v>4.3395553025</v>
      </c>
      <c r="AD230" s="23">
        <v>0</v>
      </c>
      <c r="AF230" s="26">
        <f t="shared" si="32"/>
        <v>16076.815343885999</v>
      </c>
      <c r="AG230" s="26">
        <f t="shared" si="33"/>
        <v>3739.8999287924998</v>
      </c>
      <c r="AH230" s="26">
        <f t="shared" si="34"/>
        <v>19816.715272678499</v>
      </c>
      <c r="AI230" s="26">
        <f t="shared" si="35"/>
        <v>81.127548751993544</v>
      </c>
      <c r="AJ230" s="26">
        <f t="shared" si="36"/>
        <v>81.127548751993544</v>
      </c>
    </row>
    <row r="231" spans="1:36" x14ac:dyDescent="0.25">
      <c r="A231" s="26" t="s">
        <v>484</v>
      </c>
      <c r="C231" s="26">
        <v>50</v>
      </c>
      <c r="D231" s="26">
        <f t="shared" si="28"/>
        <v>53.764999999999993</v>
      </c>
      <c r="E231" s="26">
        <f t="shared" si="29"/>
        <v>1.4307720651536059E-3</v>
      </c>
      <c r="F231" s="26">
        <f t="shared" si="30"/>
        <v>72.897705050456437</v>
      </c>
      <c r="G231" s="26">
        <f t="shared" si="31"/>
        <v>49.384270705205957</v>
      </c>
      <c r="H231" s="25">
        <v>737237.13106481486</v>
      </c>
      <c r="I231" s="25">
        <v>133.65027777850628</v>
      </c>
      <c r="J231" s="24">
        <v>3739.5333297299999</v>
      </c>
      <c r="K231" s="24">
        <v>0</v>
      </c>
      <c r="L231" s="23">
        <v>21.739031127000001</v>
      </c>
      <c r="M231" s="23">
        <v>76.776150358285705</v>
      </c>
      <c r="N231" s="23">
        <v>182.19944078325</v>
      </c>
      <c r="O231" s="23">
        <v>71.043444134666672</v>
      </c>
      <c r="P231" s="23">
        <v>0</v>
      </c>
      <c r="Q231" s="23">
        <v>69.47198874</v>
      </c>
      <c r="R231" s="23">
        <v>647.108933955</v>
      </c>
      <c r="S231" s="23">
        <v>751.51048136999998</v>
      </c>
      <c r="T231" s="23">
        <v>992.40829764449995</v>
      </c>
      <c r="U231" s="23">
        <v>53.215871847599999</v>
      </c>
      <c r="V231" s="23">
        <v>399.84715347499997</v>
      </c>
      <c r="W231" s="23">
        <v>109.15887202628571</v>
      </c>
      <c r="X231" s="23">
        <v>52.978550278500002</v>
      </c>
      <c r="Y231" s="23">
        <v>41.825531439999999</v>
      </c>
      <c r="Z231" s="23">
        <v>125.6940902118</v>
      </c>
      <c r="AA231" s="23">
        <v>27.227618981999999</v>
      </c>
      <c r="AB231" s="23">
        <v>2.4402788794999997</v>
      </c>
      <c r="AC231" s="23">
        <v>4.388630697</v>
      </c>
      <c r="AD231" s="23">
        <v>0</v>
      </c>
      <c r="AF231" s="26">
        <f t="shared" si="32"/>
        <v>16167.968881019999</v>
      </c>
      <c r="AG231" s="26">
        <f t="shared" si="33"/>
        <v>3739.5333297299999</v>
      </c>
      <c r="AH231" s="26">
        <f t="shared" si="34"/>
        <v>19907.502210749997</v>
      </c>
      <c r="AI231" s="26">
        <f t="shared" si="35"/>
        <v>81.215456915982841</v>
      </c>
      <c r="AJ231" s="26">
        <f t="shared" si="36"/>
        <v>81.215456915982841</v>
      </c>
    </row>
    <row r="232" spans="1:36" x14ac:dyDescent="0.25">
      <c r="A232" s="26" t="s">
        <v>485</v>
      </c>
      <c r="C232" s="26">
        <v>50</v>
      </c>
      <c r="D232" s="26">
        <f t="shared" si="28"/>
        <v>53.764999999999993</v>
      </c>
      <c r="E232" s="26">
        <f t="shared" si="29"/>
        <v>1.4307720651536059E-3</v>
      </c>
      <c r="F232" s="26">
        <f t="shared" si="30"/>
        <v>72.897705050456437</v>
      </c>
      <c r="G232" s="26">
        <f t="shared" si="31"/>
        <v>49.384270705205957</v>
      </c>
      <c r="H232" s="25">
        <v>737237.15390046302</v>
      </c>
      <c r="I232" s="25">
        <v>134.19833333417773</v>
      </c>
      <c r="J232" s="24">
        <v>3751.9273108349998</v>
      </c>
      <c r="K232" s="24">
        <v>0</v>
      </c>
      <c r="L232" s="23">
        <v>21.872375425999998</v>
      </c>
      <c r="M232" s="23">
        <v>77.096243711142847</v>
      </c>
      <c r="N232" s="23">
        <v>182.5833433215</v>
      </c>
      <c r="O232" s="23">
        <v>71.094800590000006</v>
      </c>
      <c r="P232" s="23">
        <v>0</v>
      </c>
      <c r="Q232" s="23">
        <v>69.812192670000002</v>
      </c>
      <c r="R232" s="23">
        <v>649.57130653800004</v>
      </c>
      <c r="S232" s="23">
        <v>754.62628012199991</v>
      </c>
      <c r="T232" s="23">
        <v>996.75000366150005</v>
      </c>
      <c r="U232" s="23">
        <v>53.4622264176</v>
      </c>
      <c r="V232" s="23">
        <v>401.77693094</v>
      </c>
      <c r="W232" s="23">
        <v>109.58052379371428</v>
      </c>
      <c r="X232" s="23">
        <v>53.169475070250002</v>
      </c>
      <c r="Y232" s="23">
        <v>41.926940887333338</v>
      </c>
      <c r="Z232" s="23">
        <v>125.57865549899999</v>
      </c>
      <c r="AA232" s="23">
        <v>27.226979099999998</v>
      </c>
      <c r="AB232" s="23">
        <v>2.4238552415000001</v>
      </c>
      <c r="AC232" s="23">
        <v>4.3276286129999999</v>
      </c>
      <c r="AD232" s="23">
        <v>0</v>
      </c>
      <c r="AF232" s="26">
        <f t="shared" si="32"/>
        <v>16223.365811993999</v>
      </c>
      <c r="AG232" s="26">
        <f t="shared" si="33"/>
        <v>3751.9273108349998</v>
      </c>
      <c r="AH232" s="26">
        <f t="shared" si="34"/>
        <v>19975.293122829</v>
      </c>
      <c r="AI232" s="26">
        <f t="shared" si="35"/>
        <v>81.217160180007255</v>
      </c>
      <c r="AJ232" s="26">
        <f t="shared" si="36"/>
        <v>81.217160180007255</v>
      </c>
    </row>
    <row r="233" spans="1:36" x14ac:dyDescent="0.25">
      <c r="A233" s="26" t="s">
        <v>486</v>
      </c>
      <c r="C233" s="26">
        <v>50</v>
      </c>
      <c r="D233" s="26">
        <f t="shared" si="28"/>
        <v>53.764999999999993</v>
      </c>
      <c r="E233" s="26">
        <f t="shared" si="29"/>
        <v>1.4307720651536059E-3</v>
      </c>
      <c r="F233" s="26">
        <f t="shared" si="30"/>
        <v>72.897705050456437</v>
      </c>
      <c r="G233" s="26">
        <f t="shared" si="31"/>
        <v>49.384270705205957</v>
      </c>
      <c r="H233" s="25">
        <v>737237.1767013889</v>
      </c>
      <c r="I233" s="25">
        <v>134.74555555544794</v>
      </c>
      <c r="J233" s="24">
        <v>3709.6129806449999</v>
      </c>
      <c r="K233" s="24">
        <v>0</v>
      </c>
      <c r="L233" s="23">
        <v>21.662387483</v>
      </c>
      <c r="M233" s="23">
        <v>76.289809567714286</v>
      </c>
      <c r="N233" s="23">
        <v>180.70840907625001</v>
      </c>
      <c r="O233" s="23">
        <v>70.163606384666664</v>
      </c>
      <c r="P233" s="23">
        <v>0</v>
      </c>
      <c r="Q233" s="23">
        <v>69.159939617999996</v>
      </c>
      <c r="R233" s="23">
        <v>642.99481263600001</v>
      </c>
      <c r="S233" s="23">
        <v>745.78645248800001</v>
      </c>
      <c r="T233" s="23">
        <v>986.06290779150004</v>
      </c>
      <c r="U233" s="23">
        <v>52.749440528400001</v>
      </c>
      <c r="V233" s="23">
        <v>393.34378386599997</v>
      </c>
      <c r="W233" s="23">
        <v>108.31255190485713</v>
      </c>
      <c r="X233" s="23">
        <v>52.670607066000002</v>
      </c>
      <c r="Y233" s="23">
        <v>41.487673743999999</v>
      </c>
      <c r="Z233" s="23">
        <v>124.10310893639999</v>
      </c>
      <c r="AA233" s="23">
        <v>27.007712867999999</v>
      </c>
      <c r="AB233" s="23">
        <v>2.4091912789999999</v>
      </c>
      <c r="AC233" s="23">
        <v>4.2916530249999996</v>
      </c>
      <c r="AD233" s="23">
        <v>0</v>
      </c>
      <c r="AF233" s="26">
        <f t="shared" si="32"/>
        <v>16021.681191119998</v>
      </c>
      <c r="AG233" s="26">
        <f t="shared" si="33"/>
        <v>3709.6129806449999</v>
      </c>
      <c r="AH233" s="26">
        <f t="shared" si="34"/>
        <v>19731.294171764999</v>
      </c>
      <c r="AI233" s="26">
        <f t="shared" si="35"/>
        <v>81.199342788404792</v>
      </c>
      <c r="AJ233" s="26">
        <f t="shared" si="36"/>
        <v>81.199342788404792</v>
      </c>
    </row>
    <row r="234" spans="1:36" x14ac:dyDescent="0.25">
      <c r="A234" s="26" t="s">
        <v>487</v>
      </c>
      <c r="C234" s="26">
        <v>50</v>
      </c>
      <c r="D234" s="26">
        <f t="shared" si="28"/>
        <v>53.764999999999993</v>
      </c>
      <c r="E234" s="26">
        <f t="shared" si="29"/>
        <v>1.4307720651536059E-3</v>
      </c>
      <c r="F234" s="26">
        <f t="shared" si="30"/>
        <v>72.897705050456437</v>
      </c>
      <c r="G234" s="26">
        <f t="shared" si="31"/>
        <v>49.384270705205957</v>
      </c>
      <c r="H234" s="25">
        <v>737237.19942129625</v>
      </c>
      <c r="I234" s="25">
        <v>135.29083333164454</v>
      </c>
      <c r="J234" s="24">
        <v>3691.4062048049996</v>
      </c>
      <c r="K234" s="24">
        <v>0</v>
      </c>
      <c r="L234" s="23">
        <v>21.505189805000001</v>
      </c>
      <c r="M234" s="23">
        <v>75.810842655428573</v>
      </c>
      <c r="N234" s="23">
        <v>179.67723923324999</v>
      </c>
      <c r="O234" s="23">
        <v>70.210531064666668</v>
      </c>
      <c r="P234" s="23">
        <v>0</v>
      </c>
      <c r="Q234" s="23">
        <v>68.847890496000005</v>
      </c>
      <c r="R234" s="23">
        <v>640.079616891</v>
      </c>
      <c r="S234" s="23">
        <v>744.09325361799995</v>
      </c>
      <c r="T234" s="23">
        <v>981.77047268850004</v>
      </c>
      <c r="U234" s="23">
        <v>52.683276729599996</v>
      </c>
      <c r="V234" s="23">
        <v>391.82694358499998</v>
      </c>
      <c r="W234" s="23">
        <v>107.75046127371428</v>
      </c>
      <c r="X234" s="23">
        <v>52.064692135500003</v>
      </c>
      <c r="Y234" s="23">
        <v>41.291632858666667</v>
      </c>
      <c r="Z234" s="23">
        <v>124.30230420299999</v>
      </c>
      <c r="AA234" s="23">
        <v>26.965693949999999</v>
      </c>
      <c r="AB234" s="23">
        <v>2.4479041399999999</v>
      </c>
      <c r="AC234" s="23">
        <v>4.2848098424999996</v>
      </c>
      <c r="AD234" s="23">
        <v>0</v>
      </c>
      <c r="AF234" s="26">
        <f t="shared" si="32"/>
        <v>15963.182538798002</v>
      </c>
      <c r="AG234" s="26">
        <f t="shared" si="33"/>
        <v>3691.4062048049996</v>
      </c>
      <c r="AH234" s="26">
        <f t="shared" si="34"/>
        <v>19654.588743603003</v>
      </c>
      <c r="AI234" s="26">
        <f t="shared" si="35"/>
        <v>81.218603691179013</v>
      </c>
      <c r="AJ234" s="26">
        <f t="shared" si="36"/>
        <v>81.218603691179013</v>
      </c>
    </row>
    <row r="235" spans="1:36" x14ac:dyDescent="0.25">
      <c r="A235" s="26" t="s">
        <v>488</v>
      </c>
      <c r="C235" s="26">
        <v>50</v>
      </c>
      <c r="D235" s="26">
        <f t="shared" si="28"/>
        <v>53.764999999999993</v>
      </c>
      <c r="E235" s="26">
        <f t="shared" si="29"/>
        <v>1.4307720651536059E-3</v>
      </c>
      <c r="F235" s="26">
        <f t="shared" si="30"/>
        <v>72.897705050456437</v>
      </c>
      <c r="G235" s="26">
        <f t="shared" si="31"/>
        <v>49.384270705205957</v>
      </c>
      <c r="H235" s="25">
        <v>737237.22219907411</v>
      </c>
      <c r="I235" s="25">
        <v>135.83750000037253</v>
      </c>
      <c r="J235" s="24">
        <v>3711.1028392349999</v>
      </c>
      <c r="K235" s="24">
        <v>0</v>
      </c>
      <c r="L235" s="23">
        <v>21.512228507</v>
      </c>
      <c r="M235" s="23">
        <v>75.761236565142852</v>
      </c>
      <c r="N235" s="23">
        <v>179.034077838</v>
      </c>
      <c r="O235" s="23">
        <v>69.645349363333338</v>
      </c>
      <c r="P235" s="23">
        <v>0</v>
      </c>
      <c r="Q235" s="23">
        <v>69.307752359999995</v>
      </c>
      <c r="R235" s="23">
        <v>641.21754038100005</v>
      </c>
      <c r="S235" s="23">
        <v>744.83935602999998</v>
      </c>
      <c r="T235" s="23">
        <v>983.42339454149999</v>
      </c>
      <c r="U235" s="23">
        <v>52.6490217132</v>
      </c>
      <c r="V235" s="23">
        <v>392.19373816699999</v>
      </c>
      <c r="W235" s="23">
        <v>108.19624573371428</v>
      </c>
      <c r="X235" s="23">
        <v>52.245352153500001</v>
      </c>
      <c r="Y235" s="23">
        <v>41.175885314666665</v>
      </c>
      <c r="Z235" s="23">
        <v>123.73850417279999</v>
      </c>
      <c r="AA235" s="23">
        <v>27.477386255999999</v>
      </c>
      <c r="AB235" s="23">
        <v>2.4770365454999999</v>
      </c>
      <c r="AC235" s="23">
        <v>4.3596938109999996</v>
      </c>
      <c r="AD235" s="23">
        <v>0</v>
      </c>
      <c r="AF235" s="26">
        <f t="shared" si="32"/>
        <v>15970.125045204</v>
      </c>
      <c r="AG235" s="26">
        <f t="shared" si="33"/>
        <v>3711.1028392349999</v>
      </c>
      <c r="AH235" s="26">
        <f t="shared" si="34"/>
        <v>19681.227884439002</v>
      </c>
      <c r="AI235" s="26">
        <f t="shared" si="35"/>
        <v>81.143946602187413</v>
      </c>
      <c r="AJ235" s="26">
        <f t="shared" si="36"/>
        <v>81.143946602187413</v>
      </c>
    </row>
    <row r="236" spans="1:36" x14ac:dyDescent="0.25">
      <c r="A236" s="26" t="s">
        <v>489</v>
      </c>
      <c r="C236" s="26">
        <v>50</v>
      </c>
      <c r="D236" s="26">
        <f t="shared" si="28"/>
        <v>53.764999999999993</v>
      </c>
      <c r="E236" s="26">
        <f t="shared" si="29"/>
        <v>1.4307720651536059E-3</v>
      </c>
      <c r="F236" s="26">
        <f t="shared" si="30"/>
        <v>72.897705050456437</v>
      </c>
      <c r="G236" s="26">
        <f t="shared" si="31"/>
        <v>49.384270705205957</v>
      </c>
      <c r="H236" s="25">
        <v>737237.24497685186</v>
      </c>
      <c r="I236" s="25">
        <v>136.38416666630656</v>
      </c>
      <c r="J236" s="24">
        <v>3719.5962063149996</v>
      </c>
      <c r="K236" s="24">
        <v>0</v>
      </c>
      <c r="L236" s="23">
        <v>21.754672686999999</v>
      </c>
      <c r="M236" s="23">
        <v>76.283441218285702</v>
      </c>
      <c r="N236" s="23">
        <v>180.80313827399999</v>
      </c>
      <c r="O236" s="23">
        <v>70.439158533333341</v>
      </c>
      <c r="P236" s="23">
        <v>0</v>
      </c>
      <c r="Q236" s="23">
        <v>69.676111097999993</v>
      </c>
      <c r="R236" s="23">
        <v>647.36936592899997</v>
      </c>
      <c r="S236" s="23">
        <v>749.27139205599997</v>
      </c>
      <c r="T236" s="23">
        <v>991.12901355600002</v>
      </c>
      <c r="U236" s="23">
        <v>53.206486911599995</v>
      </c>
      <c r="V236" s="23">
        <v>395.79520735699998</v>
      </c>
      <c r="W236" s="23">
        <v>109.22423140199999</v>
      </c>
      <c r="X236" s="23">
        <v>52.855959552000002</v>
      </c>
      <c r="Y236" s="23">
        <v>41.548936520666665</v>
      </c>
      <c r="Z236" s="23">
        <v>124.85155758239999</v>
      </c>
      <c r="AA236" s="23">
        <v>26.84518284</v>
      </c>
      <c r="AB236" s="23">
        <v>2.4011749794999999</v>
      </c>
      <c r="AC236" s="23">
        <v>4.3510909529999999</v>
      </c>
      <c r="AD236" s="23">
        <v>0</v>
      </c>
      <c r="AF236" s="26">
        <f t="shared" si="32"/>
        <v>16096.422821423999</v>
      </c>
      <c r="AG236" s="26">
        <f t="shared" si="33"/>
        <v>3719.5962063149996</v>
      </c>
      <c r="AH236" s="26">
        <f t="shared" si="34"/>
        <v>19816.019027738999</v>
      </c>
      <c r="AI236" s="26">
        <f t="shared" si="35"/>
        <v>81.229346817298634</v>
      </c>
      <c r="AJ236" s="26">
        <f t="shared" si="36"/>
        <v>81.229346817298634</v>
      </c>
    </row>
    <row r="237" spans="1:36" x14ac:dyDescent="0.25">
      <c r="A237" s="26" t="s">
        <v>490</v>
      </c>
      <c r="C237" s="26">
        <v>50</v>
      </c>
      <c r="D237" s="26">
        <f t="shared" si="28"/>
        <v>53.764999999999993</v>
      </c>
      <c r="E237" s="26">
        <f t="shared" si="29"/>
        <v>1.4307720651536059E-3</v>
      </c>
      <c r="F237" s="26">
        <f t="shared" si="30"/>
        <v>72.897705050456437</v>
      </c>
      <c r="G237" s="26">
        <f t="shared" si="31"/>
        <v>49.384270705205957</v>
      </c>
      <c r="H237" s="25">
        <v>737237.26776620373</v>
      </c>
      <c r="I237" s="25">
        <v>136.93111111130565</v>
      </c>
      <c r="J237" s="24">
        <v>3745.5132936374998</v>
      </c>
      <c r="K237" s="24">
        <v>0</v>
      </c>
      <c r="L237" s="23">
        <v>21.876285815999999</v>
      </c>
      <c r="M237" s="23">
        <v>76.808662458000001</v>
      </c>
      <c r="N237" s="23">
        <v>182.5669196835</v>
      </c>
      <c r="O237" s="23">
        <v>71.050743529333332</v>
      </c>
      <c r="P237" s="23">
        <v>0</v>
      </c>
      <c r="Q237" s="23">
        <v>70.424559744000007</v>
      </c>
      <c r="R237" s="23">
        <v>652.35276694499998</v>
      </c>
      <c r="S237" s="23">
        <v>756.18965404400001</v>
      </c>
      <c r="T237" s="23">
        <v>998.98009907849996</v>
      </c>
      <c r="U237" s="23">
        <v>53.492258212799996</v>
      </c>
      <c r="V237" s="23">
        <v>398.43198333399999</v>
      </c>
      <c r="W237" s="23">
        <v>109.98474639428571</v>
      </c>
      <c r="X237" s="23">
        <v>53.277988392749997</v>
      </c>
      <c r="Y237" s="23">
        <v>41.875063046666668</v>
      </c>
      <c r="Z237" s="23">
        <v>125.6816551716</v>
      </c>
      <c r="AA237" s="23">
        <v>27.244895795999998</v>
      </c>
      <c r="AB237" s="23">
        <v>2.4430161524999998</v>
      </c>
      <c r="AC237" s="23">
        <v>4.3856979044999997</v>
      </c>
      <c r="AD237" s="23">
        <v>0</v>
      </c>
      <c r="AF237" s="26">
        <f t="shared" si="32"/>
        <v>16225.402343106</v>
      </c>
      <c r="AG237" s="26">
        <f t="shared" si="33"/>
        <v>3745.5132936374998</v>
      </c>
      <c r="AH237" s="26">
        <f t="shared" si="34"/>
        <v>19970.915636743499</v>
      </c>
      <c r="AI237" s="26">
        <f t="shared" si="35"/>
        <v>81.245159902702142</v>
      </c>
      <c r="AJ237" s="26">
        <f t="shared" si="36"/>
        <v>81.245159902702142</v>
      </c>
    </row>
    <row r="238" spans="1:36" x14ac:dyDescent="0.25">
      <c r="A238" s="26" t="s">
        <v>491</v>
      </c>
      <c r="C238" s="26">
        <v>50</v>
      </c>
      <c r="D238" s="26">
        <f t="shared" si="28"/>
        <v>53.764999999999993</v>
      </c>
      <c r="E238" s="26">
        <f t="shared" si="29"/>
        <v>1.4307720651536059E-3</v>
      </c>
      <c r="F238" s="26">
        <f t="shared" si="30"/>
        <v>72.897705050456437</v>
      </c>
      <c r="G238" s="26">
        <f t="shared" si="31"/>
        <v>49.384270705205957</v>
      </c>
      <c r="H238" s="25">
        <v>737237.29054398148</v>
      </c>
      <c r="I238" s="25">
        <v>137.47777777723968</v>
      </c>
      <c r="J238" s="24">
        <v>3747.3374905724995</v>
      </c>
      <c r="K238" s="24">
        <v>0</v>
      </c>
      <c r="L238" s="23">
        <v>21.913043481999999</v>
      </c>
      <c r="M238" s="23">
        <v>76.903852523142845</v>
      </c>
      <c r="N238" s="23">
        <v>182.10617798174999</v>
      </c>
      <c r="O238" s="23">
        <v>70.73478401733334</v>
      </c>
      <c r="P238" s="23">
        <v>0</v>
      </c>
      <c r="Q238" s="23">
        <v>70.321325447999996</v>
      </c>
      <c r="R238" s="23">
        <v>652.78799335199994</v>
      </c>
      <c r="S238" s="23">
        <v>755.38411370400001</v>
      </c>
      <c r="T238" s="23">
        <v>999.72972084150001</v>
      </c>
      <c r="U238" s="23">
        <v>53.751282446399998</v>
      </c>
      <c r="V238" s="23">
        <v>403.55263903899998</v>
      </c>
      <c r="W238" s="23">
        <v>110.27534423399999</v>
      </c>
      <c r="X238" s="23">
        <v>53.428147368749997</v>
      </c>
      <c r="Y238" s="23">
        <v>41.790598622666664</v>
      </c>
      <c r="Z238" s="23">
        <v>125.4925487112</v>
      </c>
      <c r="AA238" s="23">
        <v>27.533269283999999</v>
      </c>
      <c r="AB238" s="23">
        <v>2.4793827794999999</v>
      </c>
      <c r="AC238" s="23">
        <v>4.3250868594999998</v>
      </c>
      <c r="AD238" s="23">
        <v>0</v>
      </c>
      <c r="AF238" s="26">
        <f t="shared" si="32"/>
        <v>16257.320510441998</v>
      </c>
      <c r="AG238" s="26">
        <f t="shared" si="33"/>
        <v>3747.3374905724995</v>
      </c>
      <c r="AH238" s="26">
        <f t="shared" si="34"/>
        <v>20004.658001014497</v>
      </c>
      <c r="AI238" s="26">
        <f t="shared" si="35"/>
        <v>81.267675306508806</v>
      </c>
      <c r="AJ238" s="26">
        <f t="shared" si="36"/>
        <v>81.267675306508806</v>
      </c>
    </row>
    <row r="239" spans="1:36" x14ac:dyDescent="0.25">
      <c r="A239" s="26" t="s">
        <v>492</v>
      </c>
      <c r="C239" s="26">
        <v>50</v>
      </c>
      <c r="D239" s="26">
        <f t="shared" si="28"/>
        <v>53.764999999999993</v>
      </c>
      <c r="E239" s="26">
        <f t="shared" si="29"/>
        <v>1.4307720651536059E-3</v>
      </c>
      <c r="F239" s="26">
        <f t="shared" si="30"/>
        <v>72.897705050456437</v>
      </c>
      <c r="G239" s="26">
        <f t="shared" si="31"/>
        <v>49.384270705205957</v>
      </c>
      <c r="H239" s="25">
        <v>737237.31331018521</v>
      </c>
      <c r="I239" s="25">
        <v>138.0241666669026</v>
      </c>
      <c r="J239" s="24">
        <v>3747.1791197774996</v>
      </c>
      <c r="K239" s="24">
        <v>0</v>
      </c>
      <c r="L239" s="23">
        <v>21.871202308999997</v>
      </c>
      <c r="M239" s="23">
        <v>76.607891862857144</v>
      </c>
      <c r="N239" s="23">
        <v>182.2666017315</v>
      </c>
      <c r="O239" s="23">
        <v>71.311696888666674</v>
      </c>
      <c r="P239" s="23">
        <v>0</v>
      </c>
      <c r="Q239" s="23">
        <v>70.279093235999994</v>
      </c>
      <c r="R239" s="23">
        <v>653.48365173299999</v>
      </c>
      <c r="S239" s="23">
        <v>754.139045528</v>
      </c>
      <c r="T239" s="23">
        <v>998.8275938685</v>
      </c>
      <c r="U239" s="23">
        <v>53.371192538399995</v>
      </c>
      <c r="V239" s="23">
        <v>398.78509155099999</v>
      </c>
      <c r="W239" s="23">
        <v>110.23210649314285</v>
      </c>
      <c r="X239" s="23">
        <v>53.353361159999999</v>
      </c>
      <c r="Y239" s="23">
        <v>41.836480532000003</v>
      </c>
      <c r="Z239" s="23">
        <v>126.7053170658</v>
      </c>
      <c r="AA239" s="23">
        <v>28.215810084000001</v>
      </c>
      <c r="AB239" s="23">
        <v>3.2464057779999997</v>
      </c>
      <c r="AC239" s="23">
        <v>4.3704473835000002</v>
      </c>
      <c r="AD239" s="23">
        <v>0</v>
      </c>
      <c r="AF239" s="26">
        <f t="shared" si="32"/>
        <v>16253.324873939999</v>
      </c>
      <c r="AG239" s="26">
        <f t="shared" si="33"/>
        <v>3747.1791197774996</v>
      </c>
      <c r="AH239" s="26">
        <f t="shared" si="34"/>
        <v>20000.503993717499</v>
      </c>
      <c r="AI239" s="26">
        <f t="shared" si="35"/>
        <v>81.26457652789874</v>
      </c>
      <c r="AJ239" s="26">
        <f t="shared" si="36"/>
        <v>81.26457652789874</v>
      </c>
    </row>
    <row r="240" spans="1:36" x14ac:dyDescent="0.25">
      <c r="A240" s="26" t="s">
        <v>493</v>
      </c>
      <c r="C240" s="26">
        <v>50</v>
      </c>
      <c r="D240" s="26">
        <f t="shared" si="28"/>
        <v>53.764999999999993</v>
      </c>
      <c r="E240" s="26">
        <f t="shared" si="29"/>
        <v>1.4307720651536059E-3</v>
      </c>
      <c r="F240" s="26">
        <f t="shared" si="30"/>
        <v>72.897705050456437</v>
      </c>
      <c r="G240" s="26">
        <f t="shared" si="31"/>
        <v>49.384270705205957</v>
      </c>
      <c r="H240" s="25">
        <v>737237.33607638883</v>
      </c>
      <c r="I240" s="25">
        <v>138.57055555377156</v>
      </c>
      <c r="J240" s="24">
        <v>3723.0862293899995</v>
      </c>
      <c r="K240" s="24">
        <v>0</v>
      </c>
      <c r="L240" s="23">
        <v>21.842656461999997</v>
      </c>
      <c r="M240" s="23">
        <v>76.319975433428567</v>
      </c>
      <c r="N240" s="23">
        <v>180.95681660099999</v>
      </c>
      <c r="O240" s="23">
        <v>70.541610751333337</v>
      </c>
      <c r="P240" s="23">
        <v>0</v>
      </c>
      <c r="Q240" s="23">
        <v>70.185243876000001</v>
      </c>
      <c r="R240" s="23">
        <v>649.29445092599997</v>
      </c>
      <c r="S240" s="23">
        <v>751.12491691599996</v>
      </c>
      <c r="T240" s="23">
        <v>993.63068555849998</v>
      </c>
      <c r="U240" s="23">
        <v>53.216341094400001</v>
      </c>
      <c r="V240" s="23">
        <v>400.92446591999999</v>
      </c>
      <c r="W240" s="23">
        <v>109.70018172771428</v>
      </c>
      <c r="X240" s="23">
        <v>53.038085966250001</v>
      </c>
      <c r="Y240" s="23">
        <v>41.510093313333336</v>
      </c>
      <c r="Z240" s="23">
        <v>125.45453972039999</v>
      </c>
      <c r="AA240" s="23">
        <v>27.433874279999998</v>
      </c>
      <c r="AB240" s="23">
        <v>2.4615905049999998</v>
      </c>
      <c r="AC240" s="23">
        <v>4.3704473835000002</v>
      </c>
      <c r="AD240" s="23">
        <v>0</v>
      </c>
      <c r="AF240" s="26">
        <f t="shared" si="32"/>
        <v>16167.778836066</v>
      </c>
      <c r="AG240" s="26">
        <f t="shared" si="33"/>
        <v>3723.0862293899995</v>
      </c>
      <c r="AH240" s="26">
        <f t="shared" si="34"/>
        <v>19890.865065456001</v>
      </c>
      <c r="AI240" s="26">
        <f t="shared" si="35"/>
        <v>81.282431824165386</v>
      </c>
      <c r="AJ240" s="26">
        <f t="shared" si="36"/>
        <v>81.282431824165386</v>
      </c>
    </row>
    <row r="241" spans="1:36" x14ac:dyDescent="0.25">
      <c r="A241" s="26" t="s">
        <v>494</v>
      </c>
      <c r="C241" s="26">
        <v>50</v>
      </c>
      <c r="D241" s="26">
        <f t="shared" si="28"/>
        <v>53.764999999999993</v>
      </c>
      <c r="E241" s="26">
        <f t="shared" si="29"/>
        <v>1.4307720651536059E-3</v>
      </c>
      <c r="F241" s="26">
        <f t="shared" si="30"/>
        <v>72.897705050456437</v>
      </c>
      <c r="G241" s="26">
        <f t="shared" si="31"/>
        <v>49.384270705205957</v>
      </c>
      <c r="H241" s="25">
        <v>737237.35884259257</v>
      </c>
      <c r="I241" s="25">
        <v>139.11694444343448</v>
      </c>
      <c r="J241" s="24">
        <v>3677.2144218974995</v>
      </c>
      <c r="K241" s="24">
        <v>0</v>
      </c>
      <c r="L241" s="23">
        <v>21.596692931</v>
      </c>
      <c r="M241" s="23">
        <v>75.629177108571426</v>
      </c>
      <c r="N241" s="23">
        <v>179.59277480924999</v>
      </c>
      <c r="O241" s="23">
        <v>70.297341722666673</v>
      </c>
      <c r="P241" s="23">
        <v>0</v>
      </c>
      <c r="Q241" s="23">
        <v>69.678457331999994</v>
      </c>
      <c r="R241" s="23">
        <v>641.07911257499995</v>
      </c>
      <c r="S241" s="23">
        <v>744.35212143599995</v>
      </c>
      <c r="T241" s="23">
        <v>981.79041567750005</v>
      </c>
      <c r="U241" s="23">
        <v>52.820766041999995</v>
      </c>
      <c r="V241" s="23">
        <v>391.65879681499996</v>
      </c>
      <c r="W241" s="23">
        <v>108.393664566</v>
      </c>
      <c r="X241" s="23">
        <v>52.363250411999999</v>
      </c>
      <c r="Y241" s="23">
        <v>41.256439348666667</v>
      </c>
      <c r="Z241" s="23">
        <v>124.86657348</v>
      </c>
      <c r="AA241" s="23">
        <v>27.900348257999998</v>
      </c>
      <c r="AB241" s="23">
        <v>3.2069108389999998</v>
      </c>
      <c r="AC241" s="23">
        <v>4.3571520574999996</v>
      </c>
      <c r="AD241" s="23">
        <v>0</v>
      </c>
      <c r="AF241" s="26">
        <f t="shared" si="32"/>
        <v>15997.536097025997</v>
      </c>
      <c r="AG241" s="26">
        <f t="shared" si="33"/>
        <v>3677.2144218974995</v>
      </c>
      <c r="AH241" s="26">
        <f t="shared" si="34"/>
        <v>19674.750518923498</v>
      </c>
      <c r="AI241" s="26">
        <f t="shared" si="35"/>
        <v>81.309981957023069</v>
      </c>
      <c r="AJ241" s="26">
        <f t="shared" si="36"/>
        <v>81.309981957023069</v>
      </c>
    </row>
    <row r="242" spans="1:36" x14ac:dyDescent="0.25">
      <c r="A242" s="26" t="s">
        <v>495</v>
      </c>
      <c r="C242" s="26">
        <v>50</v>
      </c>
      <c r="D242" s="26">
        <f t="shared" si="28"/>
        <v>53.764999999999993</v>
      </c>
      <c r="E242" s="26">
        <f t="shared" si="29"/>
        <v>1.4307720651536059E-3</v>
      </c>
      <c r="F242" s="26">
        <f t="shared" si="30"/>
        <v>72.897705050456437</v>
      </c>
      <c r="G242" s="26">
        <f t="shared" si="31"/>
        <v>49.384270705205957</v>
      </c>
      <c r="H242" s="25">
        <v>737237.38168981485</v>
      </c>
      <c r="I242" s="25">
        <v>139.665277778171</v>
      </c>
      <c r="J242" s="24">
        <v>3717.1003998974998</v>
      </c>
      <c r="K242" s="24">
        <v>0</v>
      </c>
      <c r="L242" s="23">
        <v>21.796122820999997</v>
      </c>
      <c r="M242" s="23">
        <v>76.331371427142855</v>
      </c>
      <c r="N242" s="23">
        <v>179.49364642275</v>
      </c>
      <c r="O242" s="23">
        <v>70.301512805333331</v>
      </c>
      <c r="P242" s="23">
        <v>0</v>
      </c>
      <c r="Q242" s="23">
        <v>70.487908062000002</v>
      </c>
      <c r="R242" s="23">
        <v>643.26580266300004</v>
      </c>
      <c r="S242" s="23">
        <v>750.22161682599994</v>
      </c>
      <c r="T242" s="23">
        <v>987.87244076399998</v>
      </c>
      <c r="U242" s="23">
        <v>52.941831716399996</v>
      </c>
      <c r="V242" s="23">
        <v>397.45399479499997</v>
      </c>
      <c r="W242" s="23">
        <v>108.29210615142857</v>
      </c>
      <c r="X242" s="23">
        <v>52.454166979500002</v>
      </c>
      <c r="Y242" s="23">
        <v>41.326304983333337</v>
      </c>
      <c r="Z242" s="23">
        <v>125.01696707939999</v>
      </c>
      <c r="AA242" s="23">
        <v>27.849584285999999</v>
      </c>
      <c r="AB242" s="23">
        <v>2.517118043</v>
      </c>
      <c r="AC242" s="23">
        <v>4.5446552579999997</v>
      </c>
      <c r="AD242" s="23">
        <v>0</v>
      </c>
      <c r="AF242" s="26">
        <f t="shared" si="32"/>
        <v>16078.701716021998</v>
      </c>
      <c r="AG242" s="26">
        <f t="shared" si="33"/>
        <v>3717.1003998974998</v>
      </c>
      <c r="AH242" s="26">
        <f t="shared" si="34"/>
        <v>19795.802115919498</v>
      </c>
      <c r="AI242" s="26">
        <f t="shared" si="35"/>
        <v>81.222784618016249</v>
      </c>
      <c r="AJ242" s="26">
        <f t="shared" si="36"/>
        <v>81.222784618016249</v>
      </c>
    </row>
    <row r="243" spans="1:36" x14ac:dyDescent="0.25">
      <c r="A243" s="26" t="s">
        <v>496</v>
      </c>
      <c r="C243" s="26">
        <v>50</v>
      </c>
      <c r="D243" s="26">
        <f t="shared" si="28"/>
        <v>53.764999999999993</v>
      </c>
      <c r="E243" s="26">
        <f t="shared" si="29"/>
        <v>1.4307720651536059E-3</v>
      </c>
      <c r="F243" s="26">
        <f t="shared" si="30"/>
        <v>72.897705050456437</v>
      </c>
      <c r="G243" s="26">
        <f t="shared" si="31"/>
        <v>49.384270705205957</v>
      </c>
      <c r="H243" s="25">
        <v>737237.40456018515</v>
      </c>
      <c r="I243" s="25">
        <v>140.21416666544974</v>
      </c>
      <c r="J243" s="24">
        <v>3703.0875173324998</v>
      </c>
      <c r="K243" s="24">
        <v>0</v>
      </c>
      <c r="L243" s="23">
        <v>21.633059557999999</v>
      </c>
      <c r="M243" s="23">
        <v>76.057197225428567</v>
      </c>
      <c r="N243" s="23">
        <v>179.52356090625</v>
      </c>
      <c r="O243" s="23">
        <v>70.302034190666674</v>
      </c>
      <c r="P243" s="23">
        <v>0</v>
      </c>
      <c r="Q243" s="23">
        <v>70.232168556000005</v>
      </c>
      <c r="R243" s="23">
        <v>641.10022868099998</v>
      </c>
      <c r="S243" s="23">
        <v>746.61389101199995</v>
      </c>
      <c r="T243" s="23">
        <v>984.47861328299996</v>
      </c>
      <c r="U243" s="23">
        <v>52.854551811599997</v>
      </c>
      <c r="V243" s="23">
        <v>396.26093480599997</v>
      </c>
      <c r="W243" s="23">
        <v>108.2555719362857</v>
      </c>
      <c r="X243" s="23">
        <v>52.522207765499999</v>
      </c>
      <c r="Y243" s="23">
        <v>41.28224792266667</v>
      </c>
      <c r="Z243" s="23">
        <v>124.2774341226</v>
      </c>
      <c r="AA243" s="23">
        <v>27.223566395999999</v>
      </c>
      <c r="AB243" s="23">
        <v>2.431871541</v>
      </c>
      <c r="AC243" s="23">
        <v>4.5223660350000001</v>
      </c>
      <c r="AD243" s="23">
        <v>0</v>
      </c>
      <c r="AF243" s="26">
        <f t="shared" si="32"/>
        <v>16024.055579927999</v>
      </c>
      <c r="AG243" s="26">
        <f t="shared" si="33"/>
        <v>3703.0875173324998</v>
      </c>
      <c r="AH243" s="26">
        <f t="shared" si="34"/>
        <v>19727.143097260498</v>
      </c>
      <c r="AI243" s="26">
        <f t="shared" si="35"/>
        <v>81.228465272060873</v>
      </c>
      <c r="AJ243" s="26">
        <f t="shared" si="36"/>
        <v>81.228465272060873</v>
      </c>
    </row>
    <row r="244" spans="1:36" x14ac:dyDescent="0.25">
      <c r="A244" s="26" t="s">
        <v>497</v>
      </c>
      <c r="C244" s="26">
        <v>50</v>
      </c>
      <c r="D244" s="26">
        <f t="shared" si="28"/>
        <v>53.764999999999993</v>
      </c>
      <c r="E244" s="26">
        <f t="shared" si="29"/>
        <v>1.4307720651536059E-3</v>
      </c>
      <c r="F244" s="26">
        <f t="shared" si="30"/>
        <v>72.897705050456437</v>
      </c>
      <c r="G244" s="26">
        <f t="shared" si="31"/>
        <v>49.384270705205957</v>
      </c>
      <c r="H244" s="25">
        <v>737237.42747685185</v>
      </c>
      <c r="I244" s="25">
        <v>140.7641666661948</v>
      </c>
      <c r="J244" s="24">
        <v>3748.2407906624999</v>
      </c>
      <c r="K244" s="24">
        <v>0</v>
      </c>
      <c r="L244" s="23">
        <v>21.819194121999999</v>
      </c>
      <c r="M244" s="23">
        <v>76.494267101999995</v>
      </c>
      <c r="N244" s="23">
        <v>180.71720745375001</v>
      </c>
      <c r="O244" s="23">
        <v>70.866955199333333</v>
      </c>
      <c r="P244" s="23">
        <v>0</v>
      </c>
      <c r="Q244" s="23">
        <v>71.177700857999994</v>
      </c>
      <c r="R244" s="23">
        <v>649.04692323899997</v>
      </c>
      <c r="S244" s="23">
        <v>752.33635573799995</v>
      </c>
      <c r="T244" s="23">
        <v>995.48421041849997</v>
      </c>
      <c r="U244" s="23">
        <v>53.385739189199995</v>
      </c>
      <c r="V244" s="23">
        <v>401.33192855799996</v>
      </c>
      <c r="W244" s="23">
        <v>109.40556177257142</v>
      </c>
      <c r="X244" s="23">
        <v>53.112285616500003</v>
      </c>
      <c r="Y244" s="23">
        <v>41.606288907333337</v>
      </c>
      <c r="Z244" s="23">
        <v>125.37265615379999</v>
      </c>
      <c r="AA244" s="23">
        <v>27.327653867999999</v>
      </c>
      <c r="AB244" s="23">
        <v>2.4344132945000001</v>
      </c>
      <c r="AC244" s="23">
        <v>4.4730951210000001</v>
      </c>
      <c r="AD244" s="23">
        <v>0</v>
      </c>
      <c r="AF244" s="26">
        <f t="shared" si="32"/>
        <v>16181.790545513999</v>
      </c>
      <c r="AG244" s="26">
        <f t="shared" si="33"/>
        <v>3748.2407906624999</v>
      </c>
      <c r="AH244" s="26">
        <f t="shared" si="34"/>
        <v>19930.0313361765</v>
      </c>
      <c r="AI244" s="26">
        <f t="shared" si="35"/>
        <v>81.193001017219743</v>
      </c>
      <c r="AJ244" s="26">
        <f t="shared" si="36"/>
        <v>81.193001017219743</v>
      </c>
    </row>
    <row r="245" spans="1:36" x14ac:dyDescent="0.25">
      <c r="A245" s="26" t="s">
        <v>498</v>
      </c>
      <c r="C245" s="26">
        <v>50</v>
      </c>
      <c r="D245" s="26">
        <f t="shared" si="28"/>
        <v>53.764999999999993</v>
      </c>
      <c r="E245" s="26">
        <f t="shared" si="29"/>
        <v>1.4307720651536059E-3</v>
      </c>
      <c r="F245" s="26">
        <f t="shared" si="30"/>
        <v>72.897705050456437</v>
      </c>
      <c r="G245" s="26">
        <f t="shared" si="31"/>
        <v>49.384270705205957</v>
      </c>
      <c r="H245" s="25">
        <v>737237.45034722227</v>
      </c>
      <c r="I245" s="25">
        <v>141.3130555562675</v>
      </c>
      <c r="J245" s="24">
        <v>3675.2729132624995</v>
      </c>
      <c r="K245" s="24">
        <v>0</v>
      </c>
      <c r="L245" s="23">
        <v>21.645572806000001</v>
      </c>
      <c r="M245" s="23">
        <v>75.802128071999988</v>
      </c>
      <c r="N245" s="23">
        <v>179.27837945325001</v>
      </c>
      <c r="O245" s="23">
        <v>70.779362463333328</v>
      </c>
      <c r="P245" s="23">
        <v>0</v>
      </c>
      <c r="Q245" s="23">
        <v>70.110164388000001</v>
      </c>
      <c r="R245" s="23">
        <v>639.02146535700001</v>
      </c>
      <c r="S245" s="23">
        <v>745.19285528599994</v>
      </c>
      <c r="T245" s="23">
        <v>980.7932662275</v>
      </c>
      <c r="U245" s="23">
        <v>52.6616913768</v>
      </c>
      <c r="V245" s="23">
        <v>390.46104435799998</v>
      </c>
      <c r="W245" s="23">
        <v>107.9458690482857</v>
      </c>
      <c r="X245" s="23">
        <v>52.29491634675</v>
      </c>
      <c r="Y245" s="23">
        <v>41.189962718666671</v>
      </c>
      <c r="Z245" s="23">
        <v>125.5451043528</v>
      </c>
      <c r="AA245" s="23">
        <v>27.892243086000001</v>
      </c>
      <c r="AB245" s="23">
        <v>3.1773873944999997</v>
      </c>
      <c r="AC245" s="23">
        <v>4.4877590834999994</v>
      </c>
      <c r="AD245" s="23">
        <v>0</v>
      </c>
      <c r="AF245" s="26">
        <f t="shared" si="32"/>
        <v>15989.793524825998</v>
      </c>
      <c r="AG245" s="26">
        <f t="shared" si="33"/>
        <v>3675.2729132624995</v>
      </c>
      <c r="AH245" s="26">
        <f t="shared" si="34"/>
        <v>19665.066438088499</v>
      </c>
      <c r="AI245" s="26">
        <f t="shared" si="35"/>
        <v>81.310650920843031</v>
      </c>
      <c r="AJ245" s="26">
        <f t="shared" si="36"/>
        <v>81.310650920843031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Sheet5</vt:lpstr>
      <vt:lpstr>Catalytic Test_particle_6mg</vt:lpstr>
      <vt:lpstr>Catalytic Test_Minilith Powder</vt:lpstr>
      <vt:lpstr>Minilith Stability</vt:lpstr>
      <vt:lpstr>Particle Stability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Toyin Omojola</dc:creator>
  <cp:lastModifiedBy>Toyin Omojola</cp:lastModifiedBy>
  <dcterms:created xsi:type="dcterms:W3CDTF">2017-11-10T14:36:23Z</dcterms:created>
  <dcterms:modified xsi:type="dcterms:W3CDTF">2018-07-17T09:21:27Z</dcterms:modified>
</cp:coreProperties>
</file>